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6240" activeTab="0"/>
  </bookViews>
  <sheets>
    <sheet name="ANOVA" sheetId="1" r:id="rId1"/>
  </sheets>
  <definedNames>
    <definedName name="ci" localSheetId="0">'ANOVA'!$B$37:$B$48</definedName>
    <definedName name="ci">#REF!</definedName>
    <definedName name="et_res" localSheetId="0">'ANOVA'!#REF!</definedName>
    <definedName name="et_res">#REF!</definedName>
    <definedName name="n">'ANOVA'!$B$50</definedName>
    <definedName name="nn" localSheetId="0">'ANOVA'!#REF!</definedName>
    <definedName name="nn">#REF!</definedName>
    <definedName name="ord" localSheetId="0">'ANOVA'!$H$43</definedName>
    <definedName name="ord">#REF!</definedName>
    <definedName name="pente" localSheetId="0">'ANOVA'!$H$44</definedName>
    <definedName name="pente">#REF!</definedName>
    <definedName name="som_ci" localSheetId="0">'ANOVA'!$B$49</definedName>
    <definedName name="som_ci">#REF!</definedName>
    <definedName name="som_ci2" localSheetId="0">'ANOVA'!#REF!</definedName>
    <definedName name="som_ci2">#REF!</definedName>
    <definedName name="som_ui" localSheetId="0">'ANOVA'!$A$49</definedName>
    <definedName name="som_ui">#REF!</definedName>
    <definedName name="som_ui2" localSheetId="0">'ANOVA'!#REF!</definedName>
    <definedName name="som_ui2">#REF!</definedName>
    <definedName name="som_uici" localSheetId="0">'ANOVA'!#REF!</definedName>
    <definedName name="som_uici">#REF!</definedName>
    <definedName name="som_x">#REF!</definedName>
    <definedName name="som_x2">#REF!</definedName>
    <definedName name="som_xy">#REF!</definedName>
    <definedName name="som_y">#REF!</definedName>
    <definedName name="som_y2">#REF!</definedName>
    <definedName name="ui" localSheetId="0">'ANOVA'!$A$37:$A$48</definedName>
    <definedName name="ui">#REF!</definedName>
    <definedName name="Var_ex">'ANOVA'!$R$61</definedName>
    <definedName name="Var_inex">'ANOVA'!$U$61</definedName>
    <definedName name="var_res" localSheetId="0">'ANOVA'!#REF!</definedName>
    <definedName name="var_res">#REF!</definedName>
    <definedName name="VFecart">'ANOVA'!$B$54</definedName>
    <definedName name="VFexp">'ANOVA'!$B$56</definedName>
    <definedName name="VFinex">'ANOVA'!$B$57</definedName>
    <definedName name="VFreg">'ANOVA'!$B$55</definedName>
    <definedName name="VFxy">'ANOVA'!$B$53</definedName>
    <definedName name="VFy">'ANOVA'!$B$52</definedName>
    <definedName name="x">#REF!</definedName>
    <definedName name="xb">#REF!</definedName>
    <definedName name="xi">#REF!</definedName>
    <definedName name="y">#REF!</definedName>
    <definedName name="yb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<sst xmlns="http://schemas.openxmlformats.org/spreadsheetml/2006/main" count="21" uniqueCount="19">
  <si>
    <t>n</t>
  </si>
  <si>
    <r>
      <t>x</t>
    </r>
    <r>
      <rPr>
        <vertAlign val="subscript"/>
        <sz val="10"/>
        <rFont val="Book Antiqua"/>
        <family val="1"/>
      </rPr>
      <t>i</t>
    </r>
  </si>
  <si>
    <r>
      <t>y</t>
    </r>
    <r>
      <rPr>
        <vertAlign val="subscript"/>
        <sz val="10"/>
        <rFont val="Book Antiqua"/>
        <family val="1"/>
      </rPr>
      <t>i</t>
    </r>
  </si>
  <si>
    <t>Affichage Y seul</t>
  </si>
  <si>
    <t>x</t>
  </si>
  <si>
    <t>y</t>
  </si>
  <si>
    <t>Affichage Y fonct. De X</t>
  </si>
  <si>
    <t>Affichage de Y_bar</t>
  </si>
  <si>
    <t>Aff, yi-y_bar</t>
  </si>
  <si>
    <t>Aff. Droite rég.</t>
  </si>
  <si>
    <t>b0</t>
  </si>
  <si>
    <t>b1</t>
  </si>
  <si>
    <t>Aff. Écarts expliqués</t>
  </si>
  <si>
    <t>Aff. Écarts inexp.</t>
  </si>
  <si>
    <t>SCT</t>
  </si>
  <si>
    <t>SCR</t>
  </si>
  <si>
    <t>Scres</t>
  </si>
  <si>
    <r>
      <t>R</t>
    </r>
    <r>
      <rPr>
        <b/>
        <vertAlign val="superscript"/>
        <sz val="10"/>
        <rFont val="Arial"/>
        <family val="2"/>
      </rPr>
      <t>2</t>
    </r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</si>
  <si>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aj</t>
    </r>
  </si>
</sst>
</file>

<file path=xl/styles.xml><?xml version="1.0" encoding="utf-8"?>
<styleSheet xmlns="http://schemas.openxmlformats.org/spreadsheetml/2006/main">
  <numFmts count="3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0.000000"/>
    <numFmt numFmtId="182" formatCode="0.00000"/>
    <numFmt numFmtId="183" formatCode="0.00000000"/>
    <numFmt numFmtId="184" formatCode="0.0000000"/>
    <numFmt numFmtId="185" formatCode="0.000"/>
    <numFmt numFmtId="186" formatCode="0.0"/>
    <numFmt numFmtId="187" formatCode="_-* #,##0.000\ _F_-;\-* #,##0.000\ _F_-;_-* &quot;-&quot;??\ _F_-;_-@_-"/>
    <numFmt numFmtId="188" formatCode="_-* #,##0.0000\ _F_-;\-* #,##0.0000\ _F_-;_-* &quot;-&quot;??\ _F_-;_-@_-"/>
    <numFmt numFmtId="189" formatCode="_-* #,##0.00000\ _F_-;\-* #,##0.00000\ _F_-;_-* &quot;-&quot;??\ _F_-;_-@_-"/>
    <numFmt numFmtId="190" formatCode="_-* #,##0.000000\ _F_-;\-* #,##0.000000\ _F_-;_-* &quot;-&quot;??\ _F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Book Antiqua"/>
      <family val="1"/>
    </font>
    <font>
      <vertAlign val="subscript"/>
      <sz val="10"/>
      <name val="Book Antiqua"/>
      <family val="1"/>
    </font>
    <font>
      <sz val="8"/>
      <name val="Tahoma"/>
      <family val="2"/>
    </font>
    <font>
      <b/>
      <vertAlign val="superscript"/>
      <sz val="10"/>
      <name val="Arial"/>
      <family val="2"/>
    </font>
    <font>
      <sz val="14.5"/>
      <name val="Book Antiqua"/>
      <family val="0"/>
    </font>
    <font>
      <b/>
      <sz val="10"/>
      <color indexed="12"/>
      <name val="Book Antiqua"/>
      <family val="1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0" fontId="1" fillId="0" borderId="0" xfId="19" applyNumberFormat="1" applyFont="1" applyAlignment="1">
      <alignment/>
    </xf>
    <xf numFmtId="10" fontId="0" fillId="0" borderId="0" xfId="19" applyNumberForma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ANOVA!$E$37:$E$48</c:f>
              <c:numCache/>
            </c:numRef>
          </c:xVal>
          <c:yVal>
            <c:numRef>
              <c:f>ANOVA!$F$37:$F$48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ANOVA!$C$37:$C$48</c:f>
              <c:numCache/>
            </c:numRef>
          </c:xVal>
          <c:yVal>
            <c:numRef>
              <c:f>ANOVA!$D$37:$D$48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ANOVA!$G$37:$G$38</c:f>
              <c:numCache/>
            </c:numRef>
          </c:xVal>
          <c:yVal>
            <c:numRef>
              <c:f>ANOVA!$H$37:$H$38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ANOVA!$G$40</c:f>
              <c:numCache/>
            </c:numRef>
          </c:xVal>
          <c:yVal>
            <c:numRef>
              <c:f>ANOVA!$H$40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ANOVA!$K$37:$K$38</c:f>
              <c:numCache/>
            </c:numRef>
          </c:xVal>
          <c:yVal>
            <c:numRef>
              <c:f>ANOVA!$L$37:$L$38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ANOVA!$K$39:$K$40</c:f>
              <c:numCache/>
            </c:numRef>
          </c:xVal>
          <c:yVal>
            <c:numRef>
              <c:f>ANOVA!$L$39:$L$40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ANOVA!$K$41:$K$42</c:f>
              <c:numCache/>
            </c:numRef>
          </c:xVal>
          <c:yVal>
            <c:numRef>
              <c:f>ANOVA!$L$41:$L$42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ANOVA!$K$43:$K$44</c:f>
              <c:numCache/>
            </c:numRef>
          </c:xVal>
          <c:yVal>
            <c:numRef>
              <c:f>ANOVA!$L$43:$L$44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ANOVA!$K$45:$K$46</c:f>
              <c:numCache/>
            </c:numRef>
          </c:xVal>
          <c:yVal>
            <c:numRef>
              <c:f>ANOVA!$L$45:$L$46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ANOVA!$K$47:$K$48</c:f>
              <c:numCache/>
            </c:numRef>
          </c:xVal>
          <c:yVal>
            <c:numRef>
              <c:f>ANOVA!$L$47:$L$48</c:f>
              <c:numCache/>
            </c:numRef>
          </c:yVal>
          <c:smooth val="0"/>
        </c:ser>
        <c:ser>
          <c:idx val="28"/>
          <c:order val="10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ANOVA!$K$51:$K$52</c:f>
              <c:numCache/>
            </c:numRef>
          </c:xVal>
          <c:yVal>
            <c:numRef>
              <c:f>ANOVA!$L$51:$L$52</c:f>
              <c:numCache/>
            </c:numRef>
          </c:yVal>
          <c:smooth val="0"/>
        </c:ser>
        <c:ser>
          <c:idx val="10"/>
          <c:order val="1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ANOVA!$K$49:$K$50</c:f>
              <c:numCache/>
            </c:numRef>
          </c:xVal>
          <c:yVal>
            <c:numRef>
              <c:f>ANOVA!$L$49:$L$50</c:f>
              <c:numCache/>
            </c:numRef>
          </c:yVal>
          <c:smooth val="0"/>
        </c:ser>
        <c:ser>
          <c:idx val="11"/>
          <c:order val="1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ANOVA!$K$53:$K$54</c:f>
              <c:numCache/>
            </c:numRef>
          </c:xVal>
          <c:yVal>
            <c:numRef>
              <c:f>ANOVA!$L$53:$L$54</c:f>
              <c:numCache/>
            </c:numRef>
          </c:yVal>
          <c:smooth val="0"/>
        </c:ser>
        <c:ser>
          <c:idx val="12"/>
          <c:order val="1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ANOVA!$K$55:$K$56</c:f>
              <c:numCache/>
            </c:numRef>
          </c:xVal>
          <c:yVal>
            <c:numRef>
              <c:f>ANOVA!$L$55:$L$56</c:f>
              <c:numCache/>
            </c:numRef>
          </c:yVal>
          <c:smooth val="0"/>
        </c:ser>
        <c:ser>
          <c:idx val="13"/>
          <c:order val="14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ANOVA!$K$57:$K$58</c:f>
              <c:numCache/>
            </c:numRef>
          </c:xVal>
          <c:yVal>
            <c:numRef>
              <c:f>ANOVA!$L$57:$L$58</c:f>
              <c:numCache/>
            </c:numRef>
          </c:yVal>
          <c:smooth val="0"/>
        </c:ser>
        <c:ser>
          <c:idx val="14"/>
          <c:order val="15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ANOVA!$K$59:$K$60</c:f>
              <c:numCache/>
            </c:numRef>
          </c:xVal>
          <c:yVal>
            <c:numRef>
              <c:f>ANOVA!$L$59:$L$60</c:f>
              <c:numCache/>
            </c:numRef>
          </c:yVal>
          <c:smooth val="0"/>
        </c:ser>
        <c:ser>
          <c:idx val="15"/>
          <c:order val="16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ANOVA!$M$37:$M$38</c:f>
              <c:numCache/>
            </c:numRef>
          </c:xVal>
          <c:yVal>
            <c:numRef>
              <c:f>ANOVA!$N$37:$N$38</c:f>
              <c:numCache/>
            </c:numRef>
          </c:yVal>
          <c:smooth val="0"/>
        </c:ser>
        <c:ser>
          <c:idx val="16"/>
          <c:order val="17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ANOVA!$O$37:$O$38</c:f>
              <c:numCache/>
            </c:numRef>
          </c:xVal>
          <c:yVal>
            <c:numRef>
              <c:f>ANOVA!$P$37:$P$38</c:f>
              <c:numCache/>
            </c:numRef>
          </c:yVal>
          <c:smooth val="0"/>
        </c:ser>
        <c:ser>
          <c:idx val="17"/>
          <c:order val="18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ANOVA!$O$39:$O$40</c:f>
              <c:numCache/>
            </c:numRef>
          </c:xVal>
          <c:yVal>
            <c:numRef>
              <c:f>ANOVA!$P$39:$P$40</c:f>
              <c:numCache/>
            </c:numRef>
          </c:yVal>
          <c:smooth val="0"/>
        </c:ser>
        <c:ser>
          <c:idx val="18"/>
          <c:order val="19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ANOVA!$O$41:$O$42</c:f>
              <c:numCache/>
            </c:numRef>
          </c:xVal>
          <c:yVal>
            <c:numRef>
              <c:f>ANOVA!$P$41:$P$42</c:f>
              <c:numCache/>
            </c:numRef>
          </c:yVal>
          <c:smooth val="0"/>
        </c:ser>
        <c:ser>
          <c:idx val="19"/>
          <c:order val="20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ANOVA!$O$43:$O$44</c:f>
              <c:numCache/>
            </c:numRef>
          </c:xVal>
          <c:yVal>
            <c:numRef>
              <c:f>ANOVA!$P$43:$P$44</c:f>
              <c:numCache/>
            </c:numRef>
          </c:yVal>
          <c:smooth val="0"/>
        </c:ser>
        <c:ser>
          <c:idx val="20"/>
          <c:order val="2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ANOVA!$O$45:$O$46</c:f>
              <c:numCache/>
            </c:numRef>
          </c:xVal>
          <c:yVal>
            <c:numRef>
              <c:f>ANOVA!$P$45:$P$46</c:f>
              <c:numCache/>
            </c:numRef>
          </c:yVal>
          <c:smooth val="0"/>
        </c:ser>
        <c:ser>
          <c:idx val="21"/>
          <c:order val="2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ANOVA!$O$47:$O$48</c:f>
              <c:numCache/>
            </c:numRef>
          </c:xVal>
          <c:yVal>
            <c:numRef>
              <c:f>ANOVA!$P$47:$P$48</c:f>
              <c:numCache/>
            </c:numRef>
          </c:yVal>
          <c:smooth val="0"/>
        </c:ser>
        <c:ser>
          <c:idx val="22"/>
          <c:order val="2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ANOVA!$O$49:$O$50</c:f>
              <c:numCache/>
            </c:numRef>
          </c:xVal>
          <c:yVal>
            <c:numRef>
              <c:f>ANOVA!$P$49:$P$50</c:f>
              <c:numCache/>
            </c:numRef>
          </c:yVal>
          <c:smooth val="0"/>
        </c:ser>
        <c:ser>
          <c:idx val="23"/>
          <c:order val="24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ANOVA!$O$51:$O$52</c:f>
              <c:numCache/>
            </c:numRef>
          </c:xVal>
          <c:yVal>
            <c:numRef>
              <c:f>ANOVA!$P$51:$P$52</c:f>
              <c:numCache/>
            </c:numRef>
          </c:yVal>
          <c:smooth val="0"/>
        </c:ser>
        <c:ser>
          <c:idx val="24"/>
          <c:order val="25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ANOVA!$O$53:$O$54</c:f>
              <c:numCache/>
            </c:numRef>
          </c:xVal>
          <c:yVal>
            <c:numRef>
              <c:f>ANOVA!$P$53:$P$54</c:f>
              <c:numCache/>
            </c:numRef>
          </c:yVal>
          <c:smooth val="0"/>
        </c:ser>
        <c:ser>
          <c:idx val="25"/>
          <c:order val="26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ANOVA!$O$55:$O$56</c:f>
              <c:numCache/>
            </c:numRef>
          </c:xVal>
          <c:yVal>
            <c:numRef>
              <c:f>ANOVA!$P$55:$P$56</c:f>
              <c:numCache/>
            </c:numRef>
          </c:yVal>
          <c:smooth val="0"/>
        </c:ser>
        <c:ser>
          <c:idx val="26"/>
          <c:order val="27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ANOVA!$O$57:$O$58</c:f>
              <c:numCache/>
            </c:numRef>
          </c:xVal>
          <c:yVal>
            <c:numRef>
              <c:f>ANOVA!$P$57:$P$58</c:f>
              <c:numCache/>
            </c:numRef>
          </c:yVal>
          <c:smooth val="0"/>
        </c:ser>
        <c:ser>
          <c:idx val="27"/>
          <c:order val="28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ANOVA!$O$59:$O$60</c:f>
              <c:numCache/>
            </c:numRef>
          </c:xVal>
          <c:yVal>
            <c:numRef>
              <c:f>ANOVA!$P$59:$P$60</c:f>
              <c:numCache/>
            </c:numRef>
          </c:yVal>
          <c:smooth val="0"/>
        </c:ser>
        <c:ser>
          <c:idx val="29"/>
          <c:order val="29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ANOVA!$S$37:$S$38</c:f>
              <c:numCache/>
            </c:numRef>
          </c:xVal>
          <c:yVal>
            <c:numRef>
              <c:f>ANOVA!$T$37:$T$38</c:f>
              <c:numCache/>
            </c:numRef>
          </c:yVal>
          <c:smooth val="0"/>
        </c:ser>
        <c:ser>
          <c:idx val="30"/>
          <c:order val="3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ANOVA!$S$39:$S$40</c:f>
              <c:numCache/>
            </c:numRef>
          </c:xVal>
          <c:yVal>
            <c:numRef>
              <c:f>ANOVA!$T$39:$T$40</c:f>
              <c:numCache/>
            </c:numRef>
          </c:yVal>
          <c:smooth val="0"/>
        </c:ser>
        <c:ser>
          <c:idx val="31"/>
          <c:order val="3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ANOVA!$S$41:$S$42</c:f>
              <c:numCache/>
            </c:numRef>
          </c:xVal>
          <c:yVal>
            <c:numRef>
              <c:f>ANOVA!$T$41:$T$42</c:f>
              <c:numCache/>
            </c:numRef>
          </c:yVal>
          <c:smooth val="0"/>
        </c:ser>
        <c:ser>
          <c:idx val="34"/>
          <c:order val="3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ANOVA!$S$45:$S$46</c:f>
              <c:numCache/>
            </c:numRef>
          </c:xVal>
          <c:yVal>
            <c:numRef>
              <c:f>ANOVA!$T$45:$T$46</c:f>
              <c:numCache/>
            </c:numRef>
          </c:yVal>
          <c:smooth val="0"/>
        </c:ser>
        <c:ser>
          <c:idx val="35"/>
          <c:order val="3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ANOVA!$S$47:$S$48</c:f>
              <c:numCache/>
            </c:numRef>
          </c:xVal>
          <c:yVal>
            <c:numRef>
              <c:f>ANOVA!$T$47:$T$48</c:f>
              <c:numCache/>
            </c:numRef>
          </c:yVal>
          <c:smooth val="0"/>
        </c:ser>
        <c:ser>
          <c:idx val="36"/>
          <c:order val="3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ANOVA!$S$49:$S$50</c:f>
              <c:numCache/>
            </c:numRef>
          </c:xVal>
          <c:yVal>
            <c:numRef>
              <c:f>ANOVA!$T$49:$T$50</c:f>
              <c:numCache/>
            </c:numRef>
          </c:yVal>
          <c:smooth val="0"/>
        </c:ser>
        <c:ser>
          <c:idx val="37"/>
          <c:order val="35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ANOVA!$S$51:$S$52</c:f>
              <c:numCache/>
            </c:numRef>
          </c:xVal>
          <c:yVal>
            <c:numRef>
              <c:f>ANOVA!$T$51:$T$52</c:f>
              <c:numCache/>
            </c:numRef>
          </c:yVal>
          <c:smooth val="0"/>
        </c:ser>
        <c:ser>
          <c:idx val="38"/>
          <c:order val="36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ANOVA!$S$53:$S$54</c:f>
              <c:numCache/>
            </c:numRef>
          </c:xVal>
          <c:yVal>
            <c:numRef>
              <c:f>ANOVA!$T$53:$T$54</c:f>
              <c:numCache/>
            </c:numRef>
          </c:yVal>
          <c:smooth val="0"/>
        </c:ser>
        <c:ser>
          <c:idx val="39"/>
          <c:order val="37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ANOVA!$S$55:$S$56</c:f>
              <c:numCache/>
            </c:numRef>
          </c:xVal>
          <c:yVal>
            <c:numRef>
              <c:f>ANOVA!$T$55:$T$56</c:f>
              <c:numCache/>
            </c:numRef>
          </c:yVal>
          <c:smooth val="0"/>
        </c:ser>
        <c:ser>
          <c:idx val="40"/>
          <c:order val="38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ANOVA!$S$57:$S$58</c:f>
              <c:numCache/>
            </c:numRef>
          </c:xVal>
          <c:yVal>
            <c:numRef>
              <c:f>ANOVA!$T$57:$T$58</c:f>
              <c:numCache/>
            </c:numRef>
          </c:yVal>
          <c:smooth val="0"/>
        </c:ser>
        <c:ser>
          <c:idx val="41"/>
          <c:order val="39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ANOVA!$S$59:$S$60</c:f>
              <c:numCache/>
            </c:numRef>
          </c:xVal>
          <c:yVal>
            <c:numRef>
              <c:f>ANOVA!$T$59:$T$60</c:f>
              <c:numCache/>
            </c:numRef>
          </c:yVal>
          <c:smooth val="0"/>
        </c:ser>
        <c:ser>
          <c:idx val="32"/>
          <c:order val="4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ANOVA!$S$43:$S$44</c:f>
              <c:numCache/>
            </c:numRef>
          </c:xVal>
          <c:yVal>
            <c:numRef>
              <c:f>ANOVA!$T$43:$T$44</c:f>
              <c:numCache/>
            </c:numRef>
          </c:yVal>
          <c:smooth val="0"/>
        </c:ser>
        <c:axId val="36587231"/>
        <c:axId val="60849624"/>
      </c:scatterChart>
      <c:valAx>
        <c:axId val="36587231"/>
        <c:scaling>
          <c:orientation val="minMax"/>
          <c:max val="60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0849624"/>
        <c:crosses val="autoZero"/>
        <c:crossBetween val="midCat"/>
        <c:dispUnits/>
      </c:valAx>
      <c:valAx>
        <c:axId val="60849624"/>
        <c:scaling>
          <c:orientation val="minMax"/>
          <c:max val="1100"/>
          <c:min val="700"/>
        </c:scaling>
        <c:axPos val="l"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0</xdr:col>
      <xdr:colOff>0</xdr:colOff>
      <xdr:row>27</xdr:row>
      <xdr:rowOff>104775</xdr:rowOff>
    </xdr:to>
    <xdr:sp>
      <xdr:nvSpPr>
        <xdr:cNvPr id="1" name="Texte 3"/>
        <xdr:cNvSpPr txBox="1">
          <a:spLocks noChangeArrowheads="1"/>
        </xdr:cNvSpPr>
      </xdr:nvSpPr>
      <xdr:spPr>
        <a:xfrm>
          <a:off x="0" y="42957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modèle théorique est donné par:</a:t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33</xdr:row>
      <xdr:rowOff>47625</xdr:rowOff>
    </xdr:to>
    <xdr:sp>
      <xdr:nvSpPr>
        <xdr:cNvPr id="2" name="Texte 5"/>
        <xdr:cNvSpPr txBox="1">
          <a:spLocks noChangeArrowheads="1"/>
        </xdr:cNvSpPr>
      </xdr:nvSpPr>
      <xdr:spPr>
        <a:xfrm>
          <a:off x="0" y="4819650"/>
          <a:ext cx="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droite de régression du modèle: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0</xdr:col>
      <xdr:colOff>0</xdr:colOff>
      <xdr:row>36</xdr:row>
      <xdr:rowOff>123825</xdr:rowOff>
    </xdr:to>
    <xdr:sp>
      <xdr:nvSpPr>
        <xdr:cNvPr id="3" name="Texte 7"/>
        <xdr:cNvSpPr txBox="1">
          <a:spLocks noChangeArrowheads="1"/>
        </xdr:cNvSpPr>
      </xdr:nvSpPr>
      <xdr:spPr>
        <a:xfrm>
          <a:off x="0" y="630555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paramètre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est estimé par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 pente:
</a:t>
          </a:r>
        </a:p>
      </xdr:txBody>
    </xdr:sp>
    <xdr:clientData/>
  </xdr:twoCellAnchor>
  <xdr:twoCellAnchor>
    <xdr:from>
      <xdr:col>0</xdr:col>
      <xdr:colOff>0</xdr:colOff>
      <xdr:row>42</xdr:row>
      <xdr:rowOff>104775</xdr:rowOff>
    </xdr:from>
    <xdr:to>
      <xdr:col>0</xdr:col>
      <xdr:colOff>0</xdr:colOff>
      <xdr:row>44</xdr:row>
      <xdr:rowOff>142875</xdr:rowOff>
    </xdr:to>
    <xdr:sp>
      <xdr:nvSpPr>
        <xdr:cNvPr id="4" name="Texte 10"/>
        <xdr:cNvSpPr txBox="1">
          <a:spLocks noChangeArrowheads="1"/>
        </xdr:cNvSpPr>
      </xdr:nvSpPr>
      <xdr:spPr>
        <a:xfrm>
          <a:off x="0" y="7581900"/>
          <a:ext cx="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L'équation de la droite empirique est donc donnée par:</a:t>
          </a:r>
        </a:p>
      </xdr:txBody>
    </xdr:sp>
    <xdr:clientData/>
  </xdr:twoCellAnchor>
  <xdr:twoCellAnchor>
    <xdr:from>
      <xdr:col>0</xdr:col>
      <xdr:colOff>0</xdr:colOff>
      <xdr:row>45</xdr:row>
      <xdr:rowOff>104775</xdr:rowOff>
    </xdr:from>
    <xdr:to>
      <xdr:col>0</xdr:col>
      <xdr:colOff>0</xdr:colOff>
      <xdr:row>46</xdr:row>
      <xdr:rowOff>142875</xdr:rowOff>
    </xdr:to>
    <xdr:sp>
      <xdr:nvSpPr>
        <xdr:cNvPr id="5" name="Texte 12"/>
        <xdr:cNvSpPr txBox="1">
          <a:spLocks noChangeArrowheads="1"/>
        </xdr:cNvSpPr>
      </xdr:nvSpPr>
      <xdr:spPr>
        <a:xfrm>
          <a:off x="0" y="8067675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Les résultats pour notre exemple sont:</a:t>
          </a:r>
        </a:p>
      </xdr:txBody>
    </xdr:sp>
    <xdr:clientData/>
  </xdr:twoCellAnchor>
  <xdr:twoCellAnchor>
    <xdr:from>
      <xdr:col>0</xdr:col>
      <xdr:colOff>0</xdr:colOff>
      <xdr:row>56</xdr:row>
      <xdr:rowOff>85725</xdr:rowOff>
    </xdr:from>
    <xdr:to>
      <xdr:col>0</xdr:col>
      <xdr:colOff>0</xdr:colOff>
      <xdr:row>58</xdr:row>
      <xdr:rowOff>0</xdr:rowOff>
    </xdr:to>
    <xdr:sp>
      <xdr:nvSpPr>
        <xdr:cNvPr id="6" name="Texte 14"/>
        <xdr:cNvSpPr txBox="1">
          <a:spLocks noChangeArrowheads="1"/>
        </xdr:cNvSpPr>
      </xdr:nvSpPr>
      <xdr:spPr>
        <a:xfrm>
          <a:off x="0" y="9877425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variance résiduelle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est estimée par:</a:t>
          </a:r>
        </a:p>
      </xdr:txBody>
    </xdr:sp>
    <xdr:clientData/>
  </xdr:twoCellAnchor>
  <xdr:twoCellAnchor>
    <xdr:from>
      <xdr:col>0</xdr:col>
      <xdr:colOff>0</xdr:colOff>
      <xdr:row>62</xdr:row>
      <xdr:rowOff>152400</xdr:rowOff>
    </xdr:from>
    <xdr:to>
      <xdr:col>0</xdr:col>
      <xdr:colOff>0</xdr:colOff>
      <xdr:row>64</xdr:row>
      <xdr:rowOff>47625</xdr:rowOff>
    </xdr:to>
    <xdr:sp>
      <xdr:nvSpPr>
        <xdr:cNvPr id="7" name="Texte 18"/>
        <xdr:cNvSpPr txBox="1">
          <a:spLocks noChangeArrowheads="1"/>
        </xdr:cNvSpPr>
      </xdr:nvSpPr>
      <xdr:spPr>
        <a:xfrm>
          <a:off x="0" y="109251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variance résiduelle pour notre exemple est:</a:t>
          </a:r>
        </a:p>
      </xdr:txBody>
    </xdr:sp>
    <xdr:clientData/>
  </xdr:twoCellAnchor>
  <xdr:twoCellAnchor>
    <xdr:from>
      <xdr:col>0</xdr:col>
      <xdr:colOff>0</xdr:colOff>
      <xdr:row>66</xdr:row>
      <xdr:rowOff>9525</xdr:rowOff>
    </xdr:from>
    <xdr:to>
      <xdr:col>0</xdr:col>
      <xdr:colOff>0</xdr:colOff>
      <xdr:row>67</xdr:row>
      <xdr:rowOff>57150</xdr:rowOff>
    </xdr:to>
    <xdr:sp>
      <xdr:nvSpPr>
        <xdr:cNvPr id="8" name="Texte 19"/>
        <xdr:cNvSpPr txBox="1">
          <a:spLocks noChangeArrowheads="1"/>
        </xdr:cNvSpPr>
      </xdr:nvSpPr>
      <xdr:spPr>
        <a:xfrm>
          <a:off x="0" y="114300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L'écart-type résiduel pour notre exemple est:</a:t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0</xdr:colOff>
      <xdr:row>70</xdr:row>
      <xdr:rowOff>38100</xdr:rowOff>
    </xdr:to>
    <xdr:sp>
      <xdr:nvSpPr>
        <xdr:cNvPr id="9" name="Texte 20"/>
        <xdr:cNvSpPr txBox="1">
          <a:spLocks noChangeArrowheads="1"/>
        </xdr:cNvSpPr>
      </xdr:nvSpPr>
      <xdr:spPr>
        <a:xfrm>
          <a:off x="0" y="1175385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Finalement, il y a 4 propriétés fondamentales des résidus:
(voir encadré page 448)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41</xdr:row>
      <xdr:rowOff>85725</xdr:rowOff>
    </xdr:to>
    <xdr:sp>
      <xdr:nvSpPr>
        <xdr:cNvPr id="10" name="Texte 21"/>
        <xdr:cNvSpPr txBox="1">
          <a:spLocks noChangeArrowheads="1"/>
        </xdr:cNvSpPr>
      </xdr:nvSpPr>
      <xdr:spPr>
        <a:xfrm>
          <a:off x="0" y="7000875"/>
          <a:ext cx="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paramètre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est estimé par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l'ordonnée à l'origine:
</a:t>
          </a:r>
        </a:p>
      </xdr:txBody>
    </xdr:sp>
    <xdr:clientData/>
  </xdr:twoCellAnchor>
  <xdr:twoCellAnchor editAs="absolute">
    <xdr:from>
      <xdr:col>0</xdr:col>
      <xdr:colOff>133350</xdr:colOff>
      <xdr:row>3</xdr:row>
      <xdr:rowOff>95250</xdr:rowOff>
    </xdr:from>
    <xdr:to>
      <xdr:col>8</xdr:col>
      <xdr:colOff>590550</xdr:colOff>
      <xdr:row>32</xdr:row>
      <xdr:rowOff>295275</xdr:rowOff>
    </xdr:to>
    <xdr:graphicFrame>
      <xdr:nvGraphicFramePr>
        <xdr:cNvPr id="11" name="Chart 38"/>
        <xdr:cNvGraphicFramePr/>
      </xdr:nvGraphicFramePr>
      <xdr:xfrm>
        <a:off x="133350" y="581025"/>
        <a:ext cx="6648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61"/>
  <sheetViews>
    <sheetView showGridLines="0" tabSelected="1" workbookViewId="0" topLeftCell="A1">
      <selection activeCell="K24" sqref="K24"/>
    </sheetView>
  </sheetViews>
  <sheetFormatPr defaultColWidth="11.421875" defaultRowHeight="12.75"/>
  <cols>
    <col min="3" max="6" width="11.421875" style="15" customWidth="1"/>
    <col min="7" max="7" width="12.8515625" style="15" customWidth="1"/>
    <col min="8" max="9" width="11.421875" style="15" customWidth="1"/>
    <col min="10" max="10" width="6.421875" style="15" customWidth="1"/>
    <col min="11" max="11" width="8.7109375" style="0" customWidth="1"/>
    <col min="15" max="20" width="11.421875" style="15" customWidth="1"/>
  </cols>
  <sheetData>
    <row r="1" ht="12.75"/>
    <row r="2" ht="12.75"/>
    <row r="3" ht="12.75"/>
    <row r="4" ht="12.75"/>
    <row r="5" ht="12.75"/>
    <row r="6" spans="10:11" ht="12.75">
      <c r="J6" s="27" t="s">
        <v>14</v>
      </c>
      <c r="K6" s="9">
        <f>DEVSQ(ci)</f>
        <v>70392.91666666666</v>
      </c>
    </row>
    <row r="7" spans="10:11" ht="12.75">
      <c r="J7" s="25"/>
      <c r="K7" s="26"/>
    </row>
    <row r="8" spans="10:11" ht="12.75">
      <c r="J8" s="28" t="s">
        <v>15</v>
      </c>
      <c r="K8" s="29">
        <f>Var_ex</f>
        <v>59712.98931484501</v>
      </c>
    </row>
    <row r="9" spans="10:11" ht="12.75">
      <c r="J9" s="25"/>
      <c r="K9" s="26"/>
    </row>
    <row r="10" spans="10:11" ht="12.75">
      <c r="J10" s="34" t="s">
        <v>16</v>
      </c>
      <c r="K10" s="35">
        <f>Var_inex</f>
        <v>10679.92735182163</v>
      </c>
    </row>
    <row r="11" ht="12.75"/>
    <row r="12" spans="10:11" ht="14.25">
      <c r="J12" s="25" t="s">
        <v>17</v>
      </c>
      <c r="K12" s="32">
        <v>0.848281221214422</v>
      </c>
    </row>
    <row r="13" ht="12.75">
      <c r="K13" s="33"/>
    </row>
    <row r="14" spans="10:11" ht="14.25">
      <c r="J14" s="25" t="s">
        <v>18</v>
      </c>
      <c r="K14" s="32">
        <v>0.8331093433358642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30" customHeight="1"/>
    <row r="33" ht="39" customHeight="1"/>
    <row r="34" ht="13.5" thickBot="1"/>
    <row r="35" spans="3:20" ht="13.5" thickBot="1">
      <c r="C35" s="16" t="s">
        <v>3</v>
      </c>
      <c r="D35" s="2"/>
      <c r="E35" s="16" t="s">
        <v>6</v>
      </c>
      <c r="F35" s="2"/>
      <c r="G35" s="17" t="s">
        <v>7</v>
      </c>
      <c r="H35" s="2"/>
      <c r="K35" s="1" t="s">
        <v>8</v>
      </c>
      <c r="L35" s="2"/>
      <c r="M35" t="s">
        <v>9</v>
      </c>
      <c r="O35" s="16" t="s">
        <v>12</v>
      </c>
      <c r="P35" s="2"/>
      <c r="S35" s="16" t="s">
        <v>13</v>
      </c>
      <c r="T35" s="2"/>
    </row>
    <row r="36" spans="1:20" ht="15.75" thickBot="1">
      <c r="A36" s="10" t="s">
        <v>1</v>
      </c>
      <c r="B36" s="10" t="s">
        <v>2</v>
      </c>
      <c r="C36" s="3" t="s">
        <v>4</v>
      </c>
      <c r="D36" s="5" t="s">
        <v>5</v>
      </c>
      <c r="E36" s="3" t="s">
        <v>4</v>
      </c>
      <c r="F36" s="5" t="s">
        <v>5</v>
      </c>
      <c r="G36" s="4"/>
      <c r="H36" s="5"/>
      <c r="K36" s="3"/>
      <c r="L36" s="5"/>
      <c r="O36" s="3"/>
      <c r="P36" s="5"/>
      <c r="S36" s="3"/>
      <c r="T36" s="5"/>
    </row>
    <row r="37" spans="1:21" ht="13.5" thickBot="1">
      <c r="A37" s="13">
        <v>46</v>
      </c>
      <c r="B37" s="14">
        <v>995</v>
      </c>
      <c r="C37" s="3">
        <f>IF(VFy,20,10)</f>
        <v>20</v>
      </c>
      <c r="D37" s="5">
        <f>B37</f>
        <v>995</v>
      </c>
      <c r="E37" s="3">
        <f>IF(VFxy,A37,10)</f>
        <v>46</v>
      </c>
      <c r="F37" s="5">
        <f>B37</f>
        <v>995</v>
      </c>
      <c r="G37" s="4">
        <f>IF(VFxy,20,10)</f>
        <v>20</v>
      </c>
      <c r="H37" s="5">
        <f>AVERAGE(ci)</f>
        <v>909.9166666666666</v>
      </c>
      <c r="I37" s="15">
        <f>A37</f>
        <v>46</v>
      </c>
      <c r="J37" s="15">
        <f>B37</f>
        <v>995</v>
      </c>
      <c r="K37" s="3">
        <f>IF(VFecart,I37,10)</f>
        <v>46</v>
      </c>
      <c r="L37" s="5">
        <f>IF(MOD(Q37,2)=0,J37,AVERAGE(ci))</f>
        <v>995</v>
      </c>
      <c r="M37" s="24">
        <f>IF(VFreg,MIN(ui),10)</f>
        <v>10</v>
      </c>
      <c r="N37" s="20">
        <f>ord+pente*M37</f>
        <v>651.7054921152801</v>
      </c>
      <c r="O37" s="3">
        <f>IF(VFexp,I37-0.15,10)</f>
        <v>10</v>
      </c>
      <c r="P37" s="22">
        <f>IF(MOD(Q37,2)=0,ord+pente*I37,AVERAGE(ci))</f>
        <v>969.5038607939098</v>
      </c>
      <c r="Q37" s="15">
        <v>0</v>
      </c>
      <c r="R37" s="15">
        <f>(P37-P38)^2</f>
        <v>3550.6337039577606</v>
      </c>
      <c r="S37" s="3">
        <f>IF(VFinex,I37+0.15,10)</f>
        <v>10</v>
      </c>
      <c r="T37" s="22">
        <f>IF(MOD(Q37,2)=0,J37,ord+pente*I37)</f>
        <v>995</v>
      </c>
      <c r="U37">
        <f>(T37-T38)^2</f>
        <v>650.0531144163308</v>
      </c>
    </row>
    <row r="38" spans="1:20" ht="13.5" thickBot="1">
      <c r="A38" s="13">
        <v>32</v>
      </c>
      <c r="B38" s="14">
        <v>880</v>
      </c>
      <c r="C38" s="3">
        <f aca="true" t="shared" si="0" ref="C38:C48">IF(VFy,20,10)</f>
        <v>20</v>
      </c>
      <c r="D38" s="5">
        <f aca="true" t="shared" si="1" ref="D38:D48">B38</f>
        <v>880</v>
      </c>
      <c r="E38" s="3">
        <f aca="true" t="shared" si="2" ref="E38:E48">IF(VFxy,A38,10)</f>
        <v>32</v>
      </c>
      <c r="F38" s="5">
        <f aca="true" t="shared" si="3" ref="F38:F48">B38</f>
        <v>880</v>
      </c>
      <c r="G38" s="4">
        <f>IF(VFxy,60,10)</f>
        <v>60</v>
      </c>
      <c r="H38" s="5">
        <f>AVERAGE(ci)</f>
        <v>909.9166666666666</v>
      </c>
      <c r="I38" s="15">
        <f>I37</f>
        <v>46</v>
      </c>
      <c r="J38" s="15">
        <f>J37</f>
        <v>995</v>
      </c>
      <c r="K38" s="3">
        <f aca="true" t="shared" si="4" ref="K38:K60">IF(VFecart,I38,10)</f>
        <v>46</v>
      </c>
      <c r="L38" s="5">
        <f aca="true" t="shared" si="5" ref="L38:L60">IF(MOD(Q38,2)=0,J38,AVERAGE(ci))</f>
        <v>909.9166666666666</v>
      </c>
      <c r="M38" s="24">
        <f>IF(VFreg,MAX(ui),10)</f>
        <v>10</v>
      </c>
      <c r="N38" s="21">
        <f>ord+pente*M38</f>
        <v>651.7054921152801</v>
      </c>
      <c r="O38" s="3">
        <f aca="true" t="shared" si="6" ref="O38:O60">IF(VFexp,I38-0.15,10)</f>
        <v>10</v>
      </c>
      <c r="P38" s="22">
        <f aca="true" t="shared" si="7" ref="P38:P60">IF(MOD(Q38,2)=0,ord+pente*I38,AVERAGE(ci))</f>
        <v>909.9166666666666</v>
      </c>
      <c r="Q38" s="15">
        <v>1</v>
      </c>
      <c r="S38" s="3">
        <f aca="true" t="shared" si="8" ref="S38:S60">IF(VFinex,I38+0.15,10)</f>
        <v>10</v>
      </c>
      <c r="T38" s="22">
        <f aca="true" t="shared" si="9" ref="T38:T60">IF(MOD(Q38,2)=0,J38,ord+pente*I38)</f>
        <v>969.5038607939098</v>
      </c>
    </row>
    <row r="39" spans="1:21" ht="12.75">
      <c r="A39" s="13">
        <v>42</v>
      </c>
      <c r="B39" s="14">
        <v>980</v>
      </c>
      <c r="C39" s="3">
        <f t="shared" si="0"/>
        <v>20</v>
      </c>
      <c r="D39" s="5">
        <f t="shared" si="1"/>
        <v>980</v>
      </c>
      <c r="E39" s="3">
        <f t="shared" si="2"/>
        <v>42</v>
      </c>
      <c r="F39" s="5">
        <f t="shared" si="3"/>
        <v>980</v>
      </c>
      <c r="G39" s="4"/>
      <c r="H39" s="5"/>
      <c r="I39" s="15">
        <f>A38</f>
        <v>32</v>
      </c>
      <c r="J39" s="15">
        <f>B38</f>
        <v>880</v>
      </c>
      <c r="K39" s="3">
        <f t="shared" si="4"/>
        <v>32</v>
      </c>
      <c r="L39" s="5">
        <f t="shared" si="5"/>
        <v>880</v>
      </c>
      <c r="M39" s="19"/>
      <c r="O39" s="3">
        <f t="shared" si="6"/>
        <v>10</v>
      </c>
      <c r="P39" s="22">
        <f t="shared" si="7"/>
        <v>845.915606307776</v>
      </c>
      <c r="Q39" s="15">
        <v>2</v>
      </c>
      <c r="R39" s="15">
        <f aca="true" t="shared" si="10" ref="R39:R59">(P39-P40)^2</f>
        <v>4096.135727062363</v>
      </c>
      <c r="S39" s="3">
        <f t="shared" si="8"/>
        <v>10</v>
      </c>
      <c r="T39" s="22">
        <f t="shared" si="9"/>
        <v>880</v>
      </c>
      <c r="U39">
        <f aca="true" t="shared" si="11" ref="U39:U59">(T39-T40)^2</f>
        <v>1161.74589336652</v>
      </c>
    </row>
    <row r="40" spans="1:20" ht="13.5" thickBot="1">
      <c r="A40" s="13">
        <v>40</v>
      </c>
      <c r="B40" s="14">
        <v>880</v>
      </c>
      <c r="C40" s="3">
        <f t="shared" si="0"/>
        <v>20</v>
      </c>
      <c r="D40" s="5">
        <f t="shared" si="1"/>
        <v>880</v>
      </c>
      <c r="E40" s="3">
        <f t="shared" si="2"/>
        <v>40</v>
      </c>
      <c r="F40" s="5">
        <f t="shared" si="3"/>
        <v>880</v>
      </c>
      <c r="G40" s="7">
        <f>IF(VFy,20,10)</f>
        <v>20</v>
      </c>
      <c r="H40" s="8">
        <f>AVERAGE(ci)</f>
        <v>909.9166666666666</v>
      </c>
      <c r="I40" s="15">
        <f>I39</f>
        <v>32</v>
      </c>
      <c r="J40" s="15">
        <f>J39</f>
        <v>880</v>
      </c>
      <c r="K40" s="3">
        <f t="shared" si="4"/>
        <v>32</v>
      </c>
      <c r="L40" s="5">
        <f t="shared" si="5"/>
        <v>909.9166666666666</v>
      </c>
      <c r="M40" s="19"/>
      <c r="O40" s="3">
        <f t="shared" si="6"/>
        <v>10</v>
      </c>
      <c r="P40" s="22">
        <f t="shared" si="7"/>
        <v>909.9166666666666</v>
      </c>
      <c r="Q40" s="15">
        <v>3</v>
      </c>
      <c r="S40" s="3">
        <f t="shared" si="8"/>
        <v>10</v>
      </c>
      <c r="T40" s="22">
        <f t="shared" si="9"/>
        <v>845.915606307776</v>
      </c>
    </row>
    <row r="41" spans="1:21" ht="12.75">
      <c r="A41" s="13">
        <v>52</v>
      </c>
      <c r="B41" s="14">
        <v>1040</v>
      </c>
      <c r="C41" s="3">
        <f t="shared" si="0"/>
        <v>20</v>
      </c>
      <c r="D41" s="5">
        <f t="shared" si="1"/>
        <v>1040</v>
      </c>
      <c r="E41" s="3">
        <f t="shared" si="2"/>
        <v>52</v>
      </c>
      <c r="F41" s="5">
        <f t="shared" si="3"/>
        <v>1040</v>
      </c>
      <c r="I41" s="15">
        <f>A39</f>
        <v>42</v>
      </c>
      <c r="J41" s="15">
        <f>B39</f>
        <v>980</v>
      </c>
      <c r="K41" s="3">
        <f t="shared" si="4"/>
        <v>42</v>
      </c>
      <c r="L41" s="5">
        <f t="shared" si="5"/>
        <v>980</v>
      </c>
      <c r="M41" s="19"/>
      <c r="O41" s="3">
        <f t="shared" si="6"/>
        <v>10</v>
      </c>
      <c r="P41" s="22">
        <f t="shared" si="7"/>
        <v>934.1929309407287</v>
      </c>
      <c r="Q41" s="15">
        <v>4</v>
      </c>
      <c r="R41" s="15">
        <f t="shared" si="10"/>
        <v>589.3370071041039</v>
      </c>
      <c r="S41" s="3">
        <f t="shared" si="8"/>
        <v>10</v>
      </c>
      <c r="T41" s="22">
        <f t="shared" si="9"/>
        <v>980</v>
      </c>
      <c r="U41">
        <f t="shared" si="11"/>
        <v>2098.287575800847</v>
      </c>
    </row>
    <row r="42" spans="1:20" ht="12.75">
      <c r="A42" s="13">
        <v>34</v>
      </c>
      <c r="B42" s="14">
        <v>842</v>
      </c>
      <c r="C42" s="3">
        <f t="shared" si="0"/>
        <v>20</v>
      </c>
      <c r="D42" s="5">
        <f t="shared" si="1"/>
        <v>842</v>
      </c>
      <c r="E42" s="3">
        <f t="shared" si="2"/>
        <v>34</v>
      </c>
      <c r="F42" s="5">
        <f t="shared" si="3"/>
        <v>842</v>
      </c>
      <c r="I42" s="15">
        <f>I41</f>
        <v>42</v>
      </c>
      <c r="J42" s="15">
        <f>J41</f>
        <v>980</v>
      </c>
      <c r="K42" s="3">
        <f t="shared" si="4"/>
        <v>42</v>
      </c>
      <c r="L42" s="5">
        <f t="shared" si="5"/>
        <v>909.9166666666666</v>
      </c>
      <c r="M42" s="19"/>
      <c r="O42" s="3">
        <f t="shared" si="6"/>
        <v>10</v>
      </c>
      <c r="P42" s="22">
        <f t="shared" si="7"/>
        <v>909.9166666666666</v>
      </c>
      <c r="Q42" s="15">
        <v>5</v>
      </c>
      <c r="S42" s="3">
        <f t="shared" si="8"/>
        <v>10</v>
      </c>
      <c r="T42" s="22">
        <f t="shared" si="9"/>
        <v>934.1929309407287</v>
      </c>
    </row>
    <row r="43" spans="1:21" ht="12.75">
      <c r="A43" s="13">
        <v>24</v>
      </c>
      <c r="B43" s="14">
        <v>800</v>
      </c>
      <c r="C43" s="3">
        <f t="shared" si="0"/>
        <v>20</v>
      </c>
      <c r="D43" s="5">
        <f t="shared" si="1"/>
        <v>800</v>
      </c>
      <c r="E43" s="3">
        <f t="shared" si="2"/>
        <v>24</v>
      </c>
      <c r="F43" s="5">
        <f t="shared" si="3"/>
        <v>800</v>
      </c>
      <c r="G43" s="15" t="s">
        <v>10</v>
      </c>
      <c r="H43" s="18">
        <f>INTERCEPT(ci,ui)</f>
        <v>563.4281674823274</v>
      </c>
      <c r="I43" s="15">
        <f>A40</f>
        <v>40</v>
      </c>
      <c r="J43" s="15">
        <f>B40</f>
        <v>880</v>
      </c>
      <c r="K43" s="3">
        <f t="shared" si="4"/>
        <v>40</v>
      </c>
      <c r="L43" s="5">
        <f t="shared" si="5"/>
        <v>880</v>
      </c>
      <c r="M43" s="19"/>
      <c r="O43" s="3">
        <f t="shared" si="6"/>
        <v>10</v>
      </c>
      <c r="P43" s="22">
        <f t="shared" si="7"/>
        <v>916.5374660141381</v>
      </c>
      <c r="Q43" s="15">
        <v>6</v>
      </c>
      <c r="R43" s="15">
        <f t="shared" si="10"/>
        <v>43.834983999478524</v>
      </c>
      <c r="S43" s="3">
        <f t="shared" si="8"/>
        <v>10</v>
      </c>
      <c r="T43" s="22">
        <f t="shared" si="9"/>
        <v>880</v>
      </c>
      <c r="U43">
        <f t="shared" si="11"/>
        <v>1334.986422734296</v>
      </c>
    </row>
    <row r="44" spans="1:20" ht="12.75">
      <c r="A44" s="13">
        <v>36</v>
      </c>
      <c r="B44" s="14">
        <v>835</v>
      </c>
      <c r="C44" s="3">
        <f t="shared" si="0"/>
        <v>20</v>
      </c>
      <c r="D44" s="5">
        <f t="shared" si="1"/>
        <v>835</v>
      </c>
      <c r="E44" s="3">
        <f t="shared" si="2"/>
        <v>36</v>
      </c>
      <c r="F44" s="5">
        <f t="shared" si="3"/>
        <v>835</v>
      </c>
      <c r="G44" s="15" t="s">
        <v>11</v>
      </c>
      <c r="H44" s="18">
        <f>SLOPE(ci,ui)</f>
        <v>8.82773246329527</v>
      </c>
      <c r="I44" s="15">
        <f>I43</f>
        <v>40</v>
      </c>
      <c r="J44" s="15">
        <f>J43</f>
        <v>880</v>
      </c>
      <c r="K44" s="3">
        <f t="shared" si="4"/>
        <v>40</v>
      </c>
      <c r="L44" s="5">
        <f t="shared" si="5"/>
        <v>909.9166666666666</v>
      </c>
      <c r="M44" s="19"/>
      <c r="O44" s="3">
        <f t="shared" si="6"/>
        <v>10</v>
      </c>
      <c r="P44" s="22">
        <f t="shared" si="7"/>
        <v>909.9166666666666</v>
      </c>
      <c r="Q44" s="15">
        <v>7</v>
      </c>
      <c r="S44" s="3">
        <f t="shared" si="8"/>
        <v>10</v>
      </c>
      <c r="T44" s="22">
        <f t="shared" si="9"/>
        <v>916.5374660141381</v>
      </c>
    </row>
    <row r="45" spans="1:21" ht="12.75">
      <c r="A45" s="13">
        <v>50</v>
      </c>
      <c r="B45" s="14">
        <v>985</v>
      </c>
      <c r="C45" s="3">
        <f t="shared" si="0"/>
        <v>20</v>
      </c>
      <c r="D45" s="5">
        <f t="shared" si="1"/>
        <v>985</v>
      </c>
      <c r="E45" s="3">
        <f t="shared" si="2"/>
        <v>50</v>
      </c>
      <c r="F45" s="5">
        <f t="shared" si="3"/>
        <v>985</v>
      </c>
      <c r="I45" s="15">
        <f>A41</f>
        <v>52</v>
      </c>
      <c r="J45" s="15">
        <f>B41</f>
        <v>1040</v>
      </c>
      <c r="K45" s="3">
        <f t="shared" si="4"/>
        <v>52</v>
      </c>
      <c r="L45" s="5">
        <f t="shared" si="5"/>
        <v>1040</v>
      </c>
      <c r="M45" s="19"/>
      <c r="O45" s="3">
        <f t="shared" si="6"/>
        <v>10</v>
      </c>
      <c r="P45" s="22">
        <f t="shared" si="7"/>
        <v>1022.4702555736814</v>
      </c>
      <c r="Q45" s="15">
        <v>8</v>
      </c>
      <c r="R45" s="15">
        <f t="shared" si="10"/>
        <v>12668.310375849269</v>
      </c>
      <c r="S45" s="3">
        <f t="shared" si="8"/>
        <v>10</v>
      </c>
      <c r="T45" s="22">
        <f t="shared" si="9"/>
        <v>1040</v>
      </c>
      <c r="U45">
        <f t="shared" si="11"/>
        <v>307.29193965204956</v>
      </c>
    </row>
    <row r="46" spans="1:20" ht="12.75">
      <c r="A46" s="13">
        <v>44</v>
      </c>
      <c r="B46" s="14">
        <v>925</v>
      </c>
      <c r="C46" s="3">
        <f t="shared" si="0"/>
        <v>20</v>
      </c>
      <c r="D46" s="5">
        <f t="shared" si="1"/>
        <v>925</v>
      </c>
      <c r="E46" s="3">
        <f t="shared" si="2"/>
        <v>44</v>
      </c>
      <c r="F46" s="5">
        <f t="shared" si="3"/>
        <v>925</v>
      </c>
      <c r="I46" s="15">
        <f>I45</f>
        <v>52</v>
      </c>
      <c r="J46" s="15">
        <f>J45</f>
        <v>1040</v>
      </c>
      <c r="K46" s="3">
        <f t="shared" si="4"/>
        <v>52</v>
      </c>
      <c r="L46" s="5">
        <f t="shared" si="5"/>
        <v>909.9166666666666</v>
      </c>
      <c r="M46" s="19"/>
      <c r="O46" s="3">
        <f t="shared" si="6"/>
        <v>10</v>
      </c>
      <c r="P46" s="22">
        <f t="shared" si="7"/>
        <v>909.9166666666666</v>
      </c>
      <c r="Q46" s="15">
        <v>9</v>
      </c>
      <c r="S46" s="3">
        <f t="shared" si="8"/>
        <v>10</v>
      </c>
      <c r="T46" s="22">
        <f t="shared" si="9"/>
        <v>1022.4702555736814</v>
      </c>
    </row>
    <row r="47" spans="1:21" ht="12.75">
      <c r="A47" s="13">
        <v>30</v>
      </c>
      <c r="B47" s="14">
        <v>810</v>
      </c>
      <c r="C47" s="3">
        <f t="shared" si="0"/>
        <v>20</v>
      </c>
      <c r="D47" s="5">
        <f t="shared" si="1"/>
        <v>810</v>
      </c>
      <c r="E47" s="3">
        <f t="shared" si="2"/>
        <v>30</v>
      </c>
      <c r="F47" s="5">
        <f t="shared" si="3"/>
        <v>810</v>
      </c>
      <c r="I47" s="15">
        <f>A42</f>
        <v>34</v>
      </c>
      <c r="J47" s="15">
        <f>B42</f>
        <v>842</v>
      </c>
      <c r="K47" s="3">
        <f t="shared" si="4"/>
        <v>34</v>
      </c>
      <c r="L47" s="5">
        <f t="shared" si="5"/>
        <v>842</v>
      </c>
      <c r="M47" s="19"/>
      <c r="O47" s="3">
        <f t="shared" si="6"/>
        <v>10</v>
      </c>
      <c r="P47" s="22">
        <f t="shared" si="7"/>
        <v>863.5710712343665</v>
      </c>
      <c r="Q47" s="15">
        <v>10</v>
      </c>
      <c r="R47" s="15">
        <f t="shared" si="10"/>
        <v>2147.9142159744374</v>
      </c>
      <c r="S47" s="3">
        <f t="shared" si="8"/>
        <v>10</v>
      </c>
      <c r="T47" s="22">
        <f t="shared" si="9"/>
        <v>842</v>
      </c>
      <c r="U47">
        <f t="shared" si="11"/>
        <v>465.31111419811447</v>
      </c>
    </row>
    <row r="48" spans="1:20" ht="13.5" thickBot="1">
      <c r="A48" s="13">
        <v>41</v>
      </c>
      <c r="B48" s="14">
        <v>947</v>
      </c>
      <c r="C48" s="6">
        <f t="shared" si="0"/>
        <v>20</v>
      </c>
      <c r="D48" s="8">
        <f t="shared" si="1"/>
        <v>947</v>
      </c>
      <c r="E48" s="6">
        <f t="shared" si="2"/>
        <v>41</v>
      </c>
      <c r="F48" s="8">
        <f t="shared" si="3"/>
        <v>947</v>
      </c>
      <c r="I48" s="15">
        <f>I47</f>
        <v>34</v>
      </c>
      <c r="J48" s="15">
        <f>J47</f>
        <v>842</v>
      </c>
      <c r="K48" s="3">
        <f t="shared" si="4"/>
        <v>34</v>
      </c>
      <c r="L48" s="5">
        <f t="shared" si="5"/>
        <v>909.9166666666666</v>
      </c>
      <c r="M48" s="19"/>
      <c r="O48" s="3">
        <f t="shared" si="6"/>
        <v>10</v>
      </c>
      <c r="P48" s="22">
        <f t="shared" si="7"/>
        <v>909.9166666666666</v>
      </c>
      <c r="Q48" s="15">
        <v>11</v>
      </c>
      <c r="S48" s="3">
        <f t="shared" si="8"/>
        <v>10</v>
      </c>
      <c r="T48" s="22">
        <f t="shared" si="9"/>
        <v>863.5710712343665</v>
      </c>
    </row>
    <row r="49" spans="1:21" ht="12.75">
      <c r="A49" s="11"/>
      <c r="B49" s="12"/>
      <c r="I49" s="15">
        <f>A43</f>
        <v>24</v>
      </c>
      <c r="J49" s="15">
        <f>B43</f>
        <v>800</v>
      </c>
      <c r="K49" s="3">
        <f t="shared" si="4"/>
        <v>24</v>
      </c>
      <c r="L49" s="5">
        <f t="shared" si="5"/>
        <v>800</v>
      </c>
      <c r="O49" s="3">
        <f t="shared" si="6"/>
        <v>10</v>
      </c>
      <c r="P49" s="22">
        <f t="shared" si="7"/>
        <v>775.2937466014139</v>
      </c>
      <c r="Q49" s="15">
        <v>12</v>
      </c>
      <c r="R49" s="15">
        <f t="shared" si="10"/>
        <v>18123.33060689543</v>
      </c>
      <c r="S49" s="3">
        <f t="shared" si="8"/>
        <v>10</v>
      </c>
      <c r="T49" s="22">
        <f t="shared" si="9"/>
        <v>800</v>
      </c>
      <c r="U49">
        <f t="shared" si="11"/>
        <v>610.3989569951478</v>
      </c>
    </row>
    <row r="50" spans="1:20" ht="15.75" thickBot="1">
      <c r="A50" s="30" t="s">
        <v>0</v>
      </c>
      <c r="B50" s="31">
        <f>COUNT(ui)</f>
        <v>12</v>
      </c>
      <c r="I50" s="15">
        <f>I49</f>
        <v>24</v>
      </c>
      <c r="J50" s="15">
        <f>J49</f>
        <v>800</v>
      </c>
      <c r="K50" s="3">
        <f t="shared" si="4"/>
        <v>24</v>
      </c>
      <c r="L50" s="5">
        <f t="shared" si="5"/>
        <v>909.9166666666666</v>
      </c>
      <c r="O50" s="3">
        <f t="shared" si="6"/>
        <v>10</v>
      </c>
      <c r="P50" s="22">
        <f t="shared" si="7"/>
        <v>909.9166666666666</v>
      </c>
      <c r="Q50" s="15">
        <v>13</v>
      </c>
      <c r="S50" s="3">
        <f t="shared" si="8"/>
        <v>10</v>
      </c>
      <c r="T50" s="22">
        <f t="shared" si="9"/>
        <v>775.2937466014139</v>
      </c>
    </row>
    <row r="51" spans="9:21" ht="12.75">
      <c r="I51" s="15">
        <f>A44</f>
        <v>36</v>
      </c>
      <c r="J51" s="15">
        <f>B44</f>
        <v>835</v>
      </c>
      <c r="K51" s="3">
        <f t="shared" si="4"/>
        <v>36</v>
      </c>
      <c r="L51" s="5">
        <f t="shared" si="5"/>
        <v>835</v>
      </c>
      <c r="O51" s="3">
        <f t="shared" si="6"/>
        <v>10</v>
      </c>
      <c r="P51" s="22">
        <f t="shared" si="7"/>
        <v>881.226536160957</v>
      </c>
      <c r="Q51" s="15">
        <v>14</v>
      </c>
      <c r="R51" s="15">
        <f t="shared" si="10"/>
        <v>823.123588434648</v>
      </c>
      <c r="S51" s="3">
        <f t="shared" si="8"/>
        <v>10</v>
      </c>
      <c r="T51" s="22">
        <f t="shared" si="9"/>
        <v>835</v>
      </c>
      <c r="U51">
        <f t="shared" si="11"/>
        <v>2136.8926454402686</v>
      </c>
    </row>
    <row r="52" spans="2:20" ht="12.75">
      <c r="B52" t="b">
        <v>1</v>
      </c>
      <c r="I52" s="15">
        <f>I51</f>
        <v>36</v>
      </c>
      <c r="J52" s="15">
        <f>J51</f>
        <v>835</v>
      </c>
      <c r="K52" s="3">
        <f t="shared" si="4"/>
        <v>36</v>
      </c>
      <c r="L52" s="5">
        <f t="shared" si="5"/>
        <v>909.9166666666666</v>
      </c>
      <c r="O52" s="3">
        <f t="shared" si="6"/>
        <v>10</v>
      </c>
      <c r="P52" s="22">
        <f t="shared" si="7"/>
        <v>909.9166666666666</v>
      </c>
      <c r="Q52" s="15">
        <v>15</v>
      </c>
      <c r="S52" s="3">
        <f t="shared" si="8"/>
        <v>10</v>
      </c>
      <c r="T52" s="22">
        <f t="shared" si="9"/>
        <v>881.226536160957</v>
      </c>
    </row>
    <row r="53" spans="2:21" ht="12.75">
      <c r="B53" t="b">
        <v>1</v>
      </c>
      <c r="I53" s="15">
        <f>A45</f>
        <v>50</v>
      </c>
      <c r="J53" s="15">
        <f>B45</f>
        <v>985</v>
      </c>
      <c r="K53" s="3">
        <f t="shared" si="4"/>
        <v>50</v>
      </c>
      <c r="L53" s="5">
        <f t="shared" si="5"/>
        <v>985</v>
      </c>
      <c r="O53" s="3">
        <f t="shared" si="6"/>
        <v>10</v>
      </c>
      <c r="P53" s="22">
        <f t="shared" si="7"/>
        <v>1004.8147906470908</v>
      </c>
      <c r="Q53" s="15">
        <v>16</v>
      </c>
      <c r="R53" s="15">
        <f t="shared" si="10"/>
        <v>9005.653935003964</v>
      </c>
      <c r="S53" s="3">
        <f t="shared" si="8"/>
        <v>10</v>
      </c>
      <c r="T53" s="22">
        <f t="shared" si="9"/>
        <v>985</v>
      </c>
      <c r="U53">
        <f t="shared" si="11"/>
        <v>392.6259283880383</v>
      </c>
    </row>
    <row r="54" spans="2:20" ht="12.75">
      <c r="B54" t="b">
        <v>1</v>
      </c>
      <c r="I54" s="15">
        <f>I53</f>
        <v>50</v>
      </c>
      <c r="J54" s="15">
        <f>J53</f>
        <v>985</v>
      </c>
      <c r="K54" s="3">
        <f t="shared" si="4"/>
        <v>50</v>
      </c>
      <c r="L54" s="5">
        <f t="shared" si="5"/>
        <v>909.9166666666666</v>
      </c>
      <c r="O54" s="3">
        <f t="shared" si="6"/>
        <v>10</v>
      </c>
      <c r="P54" s="22">
        <f t="shared" si="7"/>
        <v>909.9166666666666</v>
      </c>
      <c r="Q54" s="15">
        <v>17</v>
      </c>
      <c r="S54" s="3">
        <f t="shared" si="8"/>
        <v>10</v>
      </c>
      <c r="T54" s="22">
        <f t="shared" si="9"/>
        <v>1004.8147906470908</v>
      </c>
    </row>
    <row r="55" spans="2:21" ht="12.75">
      <c r="B55" t="b">
        <v>0</v>
      </c>
      <c r="I55" s="15">
        <f>A46</f>
        <v>44</v>
      </c>
      <c r="J55" s="15">
        <f>B46</f>
        <v>925</v>
      </c>
      <c r="K55" s="3">
        <f t="shared" si="4"/>
        <v>44</v>
      </c>
      <c r="L55" s="5">
        <f t="shared" si="5"/>
        <v>925</v>
      </c>
      <c r="O55" s="3">
        <f t="shared" si="6"/>
        <v>10</v>
      </c>
      <c r="P55" s="22">
        <f t="shared" si="7"/>
        <v>951.8483958673193</v>
      </c>
      <c r="Q55" s="15">
        <v>18</v>
      </c>
      <c r="R55" s="15">
        <f t="shared" si="10"/>
        <v>1758.269913756864</v>
      </c>
      <c r="S55" s="3">
        <f t="shared" si="8"/>
        <v>10</v>
      </c>
      <c r="T55" s="22">
        <f t="shared" si="9"/>
        <v>925</v>
      </c>
      <c r="U55">
        <f t="shared" si="11"/>
        <v>720.8363606482857</v>
      </c>
    </row>
    <row r="56" spans="2:20" ht="12.75">
      <c r="B56" t="b">
        <v>0</v>
      </c>
      <c r="I56" s="15">
        <f>I55</f>
        <v>44</v>
      </c>
      <c r="J56" s="15">
        <f>J55</f>
        <v>925</v>
      </c>
      <c r="K56" s="3">
        <f t="shared" si="4"/>
        <v>44</v>
      </c>
      <c r="L56" s="5">
        <f t="shared" si="5"/>
        <v>909.9166666666666</v>
      </c>
      <c r="O56" s="3">
        <f t="shared" si="6"/>
        <v>10</v>
      </c>
      <c r="P56" s="22">
        <f t="shared" si="7"/>
        <v>909.9166666666666</v>
      </c>
      <c r="Q56" s="15">
        <v>19</v>
      </c>
      <c r="S56" s="3">
        <f t="shared" si="8"/>
        <v>10</v>
      </c>
      <c r="T56" s="22">
        <f t="shared" si="9"/>
        <v>951.8483958673193</v>
      </c>
    </row>
    <row r="57" spans="2:21" ht="12.75">
      <c r="B57" t="b">
        <v>0</v>
      </c>
      <c r="I57" s="15">
        <f>A47</f>
        <v>30</v>
      </c>
      <c r="J57" s="15">
        <f>B47</f>
        <v>810</v>
      </c>
      <c r="K57" s="3">
        <f t="shared" si="4"/>
        <v>30</v>
      </c>
      <c r="L57" s="5">
        <f t="shared" si="5"/>
        <v>810</v>
      </c>
      <c r="O57" s="3">
        <f t="shared" si="6"/>
        <v>10</v>
      </c>
      <c r="P57" s="22">
        <f t="shared" si="7"/>
        <v>828.2601413811855</v>
      </c>
      <c r="Q57" s="15">
        <v>20</v>
      </c>
      <c r="R57" s="15">
        <f t="shared" si="10"/>
        <v>6667.788121698425</v>
      </c>
      <c r="S57" s="3">
        <f t="shared" si="8"/>
        <v>10</v>
      </c>
      <c r="T57" s="22">
        <f t="shared" si="9"/>
        <v>810</v>
      </c>
      <c r="U57">
        <f t="shared" si="11"/>
        <v>333.43276326088176</v>
      </c>
    </row>
    <row r="58" spans="9:20" ht="12.75">
      <c r="I58" s="15">
        <f>I57</f>
        <v>30</v>
      </c>
      <c r="J58" s="15">
        <f>J57</f>
        <v>810</v>
      </c>
      <c r="K58" s="3">
        <f t="shared" si="4"/>
        <v>30</v>
      </c>
      <c r="L58" s="5">
        <f t="shared" si="5"/>
        <v>909.9166666666666</v>
      </c>
      <c r="O58" s="3">
        <f t="shared" si="6"/>
        <v>10</v>
      </c>
      <c r="P58" s="22">
        <f t="shared" si="7"/>
        <v>909.9166666666666</v>
      </c>
      <c r="Q58" s="15">
        <v>21</v>
      </c>
      <c r="S58" s="3">
        <f t="shared" si="8"/>
        <v>10</v>
      </c>
      <c r="T58" s="22">
        <f t="shared" si="9"/>
        <v>828.2601413811855</v>
      </c>
    </row>
    <row r="59" spans="9:21" ht="12.75">
      <c r="I59" s="15">
        <f>A48</f>
        <v>41</v>
      </c>
      <c r="J59" s="15">
        <f>B48</f>
        <v>947</v>
      </c>
      <c r="K59" s="3">
        <f t="shared" si="4"/>
        <v>41</v>
      </c>
      <c r="L59" s="5">
        <f t="shared" si="5"/>
        <v>947</v>
      </c>
      <c r="O59" s="3">
        <f t="shared" si="6"/>
        <v>10</v>
      </c>
      <c r="P59" s="22">
        <f t="shared" si="7"/>
        <v>925.3651984774334</v>
      </c>
      <c r="Q59" s="15">
        <v>22</v>
      </c>
      <c r="R59" s="15">
        <f t="shared" si="10"/>
        <v>238.65713510827314</v>
      </c>
      <c r="S59" s="3">
        <f t="shared" si="8"/>
        <v>10</v>
      </c>
      <c r="T59" s="22">
        <f t="shared" si="9"/>
        <v>947</v>
      </c>
      <c r="U59">
        <f t="shared" si="11"/>
        <v>468.06463692084964</v>
      </c>
    </row>
    <row r="60" spans="9:20" ht="13.5" thickBot="1">
      <c r="I60" s="15">
        <f>I59</f>
        <v>41</v>
      </c>
      <c r="J60" s="15">
        <f>J59</f>
        <v>947</v>
      </c>
      <c r="K60" s="6">
        <f t="shared" si="4"/>
        <v>41</v>
      </c>
      <c r="L60" s="8">
        <f t="shared" si="5"/>
        <v>909.9166666666666</v>
      </c>
      <c r="O60" s="3">
        <f t="shared" si="6"/>
        <v>10</v>
      </c>
      <c r="P60" s="23">
        <f t="shared" si="7"/>
        <v>909.9166666666666</v>
      </c>
      <c r="Q60" s="15">
        <v>23</v>
      </c>
      <c r="S60" s="3">
        <f t="shared" si="8"/>
        <v>10</v>
      </c>
      <c r="T60" s="23">
        <f t="shared" si="9"/>
        <v>925.3651984774334</v>
      </c>
    </row>
    <row r="61" spans="18:21" ht="12.75">
      <c r="R61" s="15">
        <f>SUM(R37:R59)</f>
        <v>59712.98931484501</v>
      </c>
      <c r="U61">
        <f>SUM(U37:U59)</f>
        <v>10679.92735182163</v>
      </c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horizontalDpi="120" verticalDpi="120" orientation="portrait" r:id="rId3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Enseignements Généraux</dc:creator>
  <cp:keywords/>
  <dc:description/>
  <cp:lastModifiedBy>Claude Blais</cp:lastModifiedBy>
  <cp:lastPrinted>2004-07-12T14:18:11Z</cp:lastPrinted>
  <dcterms:created xsi:type="dcterms:W3CDTF">1998-11-18T16:25:47Z</dcterms:created>
  <dcterms:modified xsi:type="dcterms:W3CDTF">2004-07-13T00:47:30Z</dcterms:modified>
  <cp:category/>
  <cp:version/>
  <cp:contentType/>
  <cp:contentStatus/>
</cp:coreProperties>
</file>