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on Drive\Relecture Cours SYS847\Exercices\"/>
    </mc:Choice>
  </mc:AlternateContent>
  <xr:revisionPtr revIDLastSave="0" documentId="13_ncr:1_{84252FB3-3331-4FD5-9CF4-AC376C62A6C7}" xr6:coauthVersionLast="47" xr6:coauthVersionMax="47" xr10:uidLastSave="{00000000-0000-0000-0000-000000000000}"/>
  <bookViews>
    <workbookView xWindow="-108" yWindow="-108" windowWidth="23256" windowHeight="12576" xr2:uid="{68676992-53F0-4C1B-A67A-BA29EBFFA067}"/>
  </bookViews>
  <sheets>
    <sheet name="Exercice 8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9" i="1" l="1"/>
  <c r="X10" i="1"/>
  <c r="T4" i="1" l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4" i="1"/>
  <c r="Q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4" i="1"/>
  <c r="C9" i="1"/>
  <c r="M8" i="1"/>
  <c r="M7" i="1"/>
  <c r="O5" i="1"/>
  <c r="C14" i="1"/>
  <c r="X7" i="1" s="1"/>
  <c r="C12" i="1"/>
  <c r="C7" i="1"/>
  <c r="F4" i="1" s="1"/>
  <c r="H4" i="1" s="1"/>
  <c r="J4" i="1" s="1"/>
  <c r="C6" i="1"/>
  <c r="I19" i="1"/>
  <c r="I20" i="1" s="1"/>
  <c r="I21" i="1" s="1"/>
  <c r="I22" i="1" s="1"/>
  <c r="I23" i="1" s="1"/>
  <c r="I24" i="1" s="1"/>
  <c r="I25" i="1" s="1"/>
  <c r="I26" i="1" s="1"/>
  <c r="I27" i="1" s="1"/>
  <c r="I28" i="1" s="1"/>
  <c r="I18" i="1"/>
  <c r="I16" i="1"/>
  <c r="I17" i="1"/>
  <c r="I12" i="1"/>
  <c r="I13" i="1"/>
  <c r="I14" i="1"/>
  <c r="I15" i="1"/>
  <c r="I9" i="1"/>
  <c r="I10" i="1"/>
  <c r="I11" i="1"/>
  <c r="I8" i="1"/>
  <c r="C8" i="1"/>
  <c r="E5" i="1"/>
  <c r="E6" i="1" s="1"/>
  <c r="X5" i="1" l="1"/>
  <c r="O6" i="1"/>
  <c r="T5" i="1"/>
  <c r="F6" i="1"/>
  <c r="H6" i="1" s="1"/>
  <c r="J6" i="1" s="1"/>
  <c r="E7" i="1"/>
  <c r="F5" i="1"/>
  <c r="H5" i="1" s="1"/>
  <c r="J5" i="1" s="1"/>
  <c r="G4" i="1"/>
  <c r="O7" i="1" l="1"/>
  <c r="T6" i="1"/>
  <c r="Q5" i="1"/>
  <c r="E8" i="1"/>
  <c r="F7" i="1"/>
  <c r="H7" i="1" s="1"/>
  <c r="J7" i="1" s="1"/>
  <c r="G5" i="1"/>
  <c r="G6" i="1"/>
  <c r="Q6" i="1" l="1"/>
  <c r="O8" i="1"/>
  <c r="T7" i="1"/>
  <c r="Q7" i="1"/>
  <c r="E9" i="1"/>
  <c r="F8" i="1"/>
  <c r="H8" i="1" s="1"/>
  <c r="J8" i="1" s="1"/>
  <c r="G7" i="1"/>
  <c r="O9" i="1" l="1"/>
  <c r="S8" i="1"/>
  <c r="G8" i="1"/>
  <c r="F9" i="1"/>
  <c r="H9" i="1" s="1"/>
  <c r="J9" i="1" s="1"/>
  <c r="E10" i="1"/>
  <c r="O10" i="1" l="1"/>
  <c r="S9" i="1"/>
  <c r="T8" i="1"/>
  <c r="Q8" i="1"/>
  <c r="E11" i="1"/>
  <c r="F10" i="1"/>
  <c r="H10" i="1" s="1"/>
  <c r="J10" i="1" s="1"/>
  <c r="G9" i="1"/>
  <c r="T9" i="1" l="1"/>
  <c r="Q9" i="1"/>
  <c r="O11" i="1"/>
  <c r="S10" i="1"/>
  <c r="T10" i="1"/>
  <c r="G10" i="1"/>
  <c r="F11" i="1"/>
  <c r="H11" i="1" s="1"/>
  <c r="J11" i="1" s="1"/>
  <c r="E12" i="1"/>
  <c r="Q10" i="1" l="1"/>
  <c r="O12" i="1"/>
  <c r="S11" i="1"/>
  <c r="T11" i="1"/>
  <c r="F12" i="1"/>
  <c r="H12" i="1" s="1"/>
  <c r="J12" i="1" s="1"/>
  <c r="E13" i="1"/>
  <c r="G11" i="1"/>
  <c r="Q11" i="1" l="1"/>
  <c r="O13" i="1"/>
  <c r="S12" i="1"/>
  <c r="T12" i="1"/>
  <c r="G12" i="1"/>
  <c r="E14" i="1"/>
  <c r="F13" i="1"/>
  <c r="H13" i="1" s="1"/>
  <c r="J13" i="1" s="1"/>
  <c r="O14" i="1" l="1"/>
  <c r="S13" i="1"/>
  <c r="Q12" i="1"/>
  <c r="F14" i="1"/>
  <c r="H14" i="1" s="1"/>
  <c r="J14" i="1" s="1"/>
  <c r="E15" i="1"/>
  <c r="G13" i="1"/>
  <c r="T13" i="1" l="1"/>
  <c r="O15" i="1"/>
  <c r="T14" i="1"/>
  <c r="S14" i="1"/>
  <c r="Q13" i="1"/>
  <c r="E16" i="1"/>
  <c r="F15" i="1"/>
  <c r="H15" i="1" s="1"/>
  <c r="J15" i="1" s="1"/>
  <c r="G14" i="1"/>
  <c r="Q14" i="1" l="1"/>
  <c r="O16" i="1"/>
  <c r="S15" i="1"/>
  <c r="T15" i="1"/>
  <c r="G15" i="1"/>
  <c r="E17" i="1"/>
  <c r="F16" i="1"/>
  <c r="H16" i="1" s="1"/>
  <c r="J16" i="1" s="1"/>
  <c r="O17" i="1" l="1"/>
  <c r="S16" i="1"/>
  <c r="T16" i="1"/>
  <c r="Q15" i="1"/>
  <c r="G16" i="1"/>
  <c r="E18" i="1"/>
  <c r="F17" i="1"/>
  <c r="H17" i="1" s="1"/>
  <c r="J17" i="1" s="1"/>
  <c r="Q16" i="1" l="1"/>
  <c r="S17" i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O18" i="1"/>
  <c r="Q17" i="1"/>
  <c r="G17" i="1"/>
  <c r="E19" i="1"/>
  <c r="F18" i="1"/>
  <c r="H18" i="1" s="1"/>
  <c r="J18" i="1" s="1"/>
  <c r="T18" i="1" l="1"/>
  <c r="O19" i="1"/>
  <c r="T17" i="1"/>
  <c r="G18" i="1"/>
  <c r="F19" i="1"/>
  <c r="H19" i="1" s="1"/>
  <c r="J19" i="1" s="1"/>
  <c r="E20" i="1"/>
  <c r="O20" i="1" l="1"/>
  <c r="T19" i="1"/>
  <c r="Q18" i="1"/>
  <c r="G19" i="1"/>
  <c r="F20" i="1"/>
  <c r="H20" i="1" s="1"/>
  <c r="J20" i="1" s="1"/>
  <c r="E21" i="1"/>
  <c r="Q19" i="1" l="1"/>
  <c r="O21" i="1"/>
  <c r="T20" i="1"/>
  <c r="G20" i="1"/>
  <c r="E22" i="1"/>
  <c r="F21" i="1"/>
  <c r="H21" i="1" s="1"/>
  <c r="J21" i="1" s="1"/>
  <c r="T21" i="1" l="1"/>
  <c r="O22" i="1"/>
  <c r="Q20" i="1"/>
  <c r="F22" i="1"/>
  <c r="H22" i="1" s="1"/>
  <c r="J22" i="1" s="1"/>
  <c r="E23" i="1"/>
  <c r="G21" i="1"/>
  <c r="Q21" i="1" l="1"/>
  <c r="O23" i="1"/>
  <c r="T22" i="1"/>
  <c r="E24" i="1"/>
  <c r="F23" i="1"/>
  <c r="H23" i="1" s="1"/>
  <c r="J23" i="1" s="1"/>
  <c r="G22" i="1"/>
  <c r="Q22" i="1" l="1"/>
  <c r="T23" i="1"/>
  <c r="O24" i="1"/>
  <c r="G23" i="1"/>
  <c r="E25" i="1"/>
  <c r="F24" i="1"/>
  <c r="H24" i="1" s="1"/>
  <c r="J24" i="1" s="1"/>
  <c r="Q23" i="1" l="1"/>
  <c r="O25" i="1"/>
  <c r="T24" i="1"/>
  <c r="G24" i="1"/>
  <c r="F25" i="1"/>
  <c r="H25" i="1" s="1"/>
  <c r="J25" i="1" s="1"/>
  <c r="E26" i="1"/>
  <c r="Q24" i="1" l="1"/>
  <c r="T25" i="1"/>
  <c r="O26" i="1"/>
  <c r="Q25" i="1"/>
  <c r="E27" i="1"/>
  <c r="F26" i="1"/>
  <c r="H26" i="1" s="1"/>
  <c r="J26" i="1" s="1"/>
  <c r="G25" i="1"/>
  <c r="T26" i="1" l="1"/>
  <c r="O27" i="1"/>
  <c r="F27" i="1"/>
  <c r="H27" i="1" s="1"/>
  <c r="J27" i="1" s="1"/>
  <c r="E28" i="1"/>
  <c r="G26" i="1"/>
  <c r="T27" i="1" l="1"/>
  <c r="O28" i="1"/>
  <c r="Q26" i="1"/>
  <c r="G27" i="1"/>
  <c r="E29" i="1"/>
  <c r="F28" i="1"/>
  <c r="H28" i="1" s="1"/>
  <c r="J28" i="1" s="1"/>
  <c r="O29" i="1" l="1"/>
  <c r="T28" i="1"/>
  <c r="Q27" i="1"/>
  <c r="G28" i="1"/>
  <c r="F29" i="1"/>
  <c r="H29" i="1" s="1"/>
  <c r="J29" i="1" s="1"/>
  <c r="E30" i="1"/>
  <c r="T29" i="1" l="1"/>
  <c r="O30" i="1"/>
  <c r="Q28" i="1"/>
  <c r="G29" i="1"/>
  <c r="F30" i="1"/>
  <c r="H30" i="1" s="1"/>
  <c r="J30" i="1" s="1"/>
  <c r="Q29" i="1" l="1"/>
  <c r="T30" i="1"/>
  <c r="M12" i="1" s="1"/>
  <c r="M14" i="1" s="1"/>
  <c r="G30" i="1"/>
  <c r="Q30" i="1" l="1"/>
  <c r="M9" i="1" s="1"/>
</calcChain>
</file>

<file path=xl/sharedStrings.xml><?xml version="1.0" encoding="utf-8"?>
<sst xmlns="http://schemas.openxmlformats.org/spreadsheetml/2006/main" count="39" uniqueCount="25">
  <si>
    <t>Vitesse du vent</t>
  </si>
  <si>
    <t>Densité de probabilité</t>
  </si>
  <si>
    <t>Produit vit*probab</t>
  </si>
  <si>
    <t>Nombre d'heures annuelement</t>
  </si>
  <si>
    <t>Facteur de forme</t>
  </si>
  <si>
    <t>Facteur d'échelle</t>
  </si>
  <si>
    <t>Nombre d'heures dans une année</t>
  </si>
  <si>
    <t xml:space="preserve">Première zone </t>
  </si>
  <si>
    <t>Vitesse moyenne sur le site (m/s) connue</t>
  </si>
  <si>
    <t>Vitesse moyenne sur le site (m/s) calculée</t>
  </si>
  <si>
    <t>Nombre éolienne zone 1</t>
  </si>
  <si>
    <t>Calcul de la production annuelle d'une éolienne de la zone 1</t>
  </si>
  <si>
    <t>Calcul de la production annuelle d'une éolienne de la zone 2</t>
  </si>
  <si>
    <t>Pertes de réseau (%)</t>
  </si>
  <si>
    <t>Puissance nominale une éolienne (MW)</t>
  </si>
  <si>
    <t>Nombre total d'éolienne dans le parc</t>
  </si>
  <si>
    <t>Facteur de charge</t>
  </si>
  <si>
    <t>Courbe de puissance (MW) (donnée)</t>
  </si>
  <si>
    <t>Production annuelle (MWh)</t>
  </si>
  <si>
    <t>Production une éolienne annuelle (MWh)</t>
  </si>
  <si>
    <t>Production totale annuelle (GWh)</t>
  </si>
  <si>
    <t>Production cummulée totale (GWh)</t>
  </si>
  <si>
    <t>Production réelle (GWh)</t>
  </si>
  <si>
    <t>Résultats</t>
  </si>
  <si>
    <t xml:space="preserve">Deuxième zone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</si>
</sst>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64" fontId="0" fillId="0" borderId="0" xfId="0" applyNumberFormat="1"/>
    <xf numFmtId="10" fontId="0" fillId="0" borderId="1" xfId="0" applyNumberFormat="1" applyBorder="1" applyAlignment="1">
      <alignment horizontal="center" vertical="center"/>
    </xf>
    <xf numFmtId="10" fontId="0" fillId="3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Densité de probabilité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Heures annnuellement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'Exercice 8.1'!$E$4:$E$30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</c:numCache>
            </c:numRef>
          </c:cat>
          <c:val>
            <c:numRef>
              <c:f>'Exercice 8.1'!$H$4:$H$30</c:f>
              <c:numCache>
                <c:formatCode>0</c:formatCode>
                <c:ptCount val="27"/>
                <c:pt idx="0">
                  <c:v>0</c:v>
                </c:pt>
                <c:pt idx="1">
                  <c:v>124.27784829275818</c:v>
                </c:pt>
                <c:pt idx="2">
                  <c:v>319.73308516499787</c:v>
                </c:pt>
                <c:pt idx="3">
                  <c:v>535.64472751262792</c:v>
                </c:pt>
                <c:pt idx="4">
                  <c:v>737.76344718980192</c:v>
                </c:pt>
                <c:pt idx="5">
                  <c:v>896.66087456302512</c:v>
                </c:pt>
                <c:pt idx="6">
                  <c:v>990.86331368401466</c:v>
                </c:pt>
                <c:pt idx="7">
                  <c:v>1010.4450136633864</c:v>
                </c:pt>
                <c:pt idx="8">
                  <c:v>958.48260296283945</c:v>
                </c:pt>
                <c:pt idx="9">
                  <c:v>849.47702605664699</c:v>
                </c:pt>
                <c:pt idx="10">
                  <c:v>705.13826522040813</c:v>
                </c:pt>
                <c:pt idx="11">
                  <c:v>548.90119881038675</c:v>
                </c:pt>
                <c:pt idx="12">
                  <c:v>400.8931654829957</c:v>
                </c:pt>
                <c:pt idx="13">
                  <c:v>274.71601854807886</c:v>
                </c:pt>
                <c:pt idx="14">
                  <c:v>176.57354124638317</c:v>
                </c:pt>
                <c:pt idx="15">
                  <c:v>106.39550018220864</c:v>
                </c:pt>
                <c:pt idx="16">
                  <c:v>60.05934642732884</c:v>
                </c:pt>
                <c:pt idx="17">
                  <c:v>31.736253230485818</c:v>
                </c:pt>
                <c:pt idx="18">
                  <c:v>15.68464683149249</c:v>
                </c:pt>
                <c:pt idx="19">
                  <c:v>7.2433997490453415</c:v>
                </c:pt>
                <c:pt idx="20">
                  <c:v>3.1228326779547242</c:v>
                </c:pt>
                <c:pt idx="21">
                  <c:v>1.2556655444587721</c:v>
                </c:pt>
                <c:pt idx="22">
                  <c:v>0.47042780467713313</c:v>
                </c:pt>
                <c:pt idx="23">
                  <c:v>0.16405050038452521</c:v>
                </c:pt>
                <c:pt idx="24">
                  <c:v>5.3198414698904115E-2</c:v>
                </c:pt>
                <c:pt idx="25">
                  <c:v>1.6026107728117394E-2</c:v>
                </c:pt>
                <c:pt idx="26">
                  <c:v>4.48063109273668E-3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D1-4C81-B83B-0775554C8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413871"/>
        <c:axId val="49422607"/>
      </c:barChart>
      <c:lineChart>
        <c:grouping val="stacked"/>
        <c:varyColors val="0"/>
        <c:ser>
          <c:idx val="0"/>
          <c:order val="0"/>
          <c:tx>
            <c:v>Densité de probabilité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'Exercice 8.1'!$E$4:$E$30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</c:numCache>
            </c:numRef>
          </c:cat>
          <c:val>
            <c:numRef>
              <c:f>'Exercice 8.1'!$F$4:$F$30</c:f>
              <c:numCache>
                <c:formatCode>0.000</c:formatCode>
                <c:ptCount val="27"/>
                <c:pt idx="0">
                  <c:v>0</c:v>
                </c:pt>
                <c:pt idx="1">
                  <c:v>1.4186968983191573E-2</c:v>
                </c:pt>
                <c:pt idx="2">
                  <c:v>3.6499210635273727E-2</c:v>
                </c:pt>
                <c:pt idx="3">
                  <c:v>6.1146658391852508E-2</c:v>
                </c:pt>
                <c:pt idx="4">
                  <c:v>8.4219571597009352E-2</c:v>
                </c:pt>
                <c:pt idx="5">
                  <c:v>0.10235854732454625</c:v>
                </c:pt>
                <c:pt idx="6">
                  <c:v>0.11311225042054962</c:v>
                </c:pt>
                <c:pt idx="7">
                  <c:v>0.11534760429947333</c:v>
                </c:pt>
                <c:pt idx="8">
                  <c:v>0.1094158222560319</c:v>
                </c:pt>
                <c:pt idx="9">
                  <c:v>9.6972263248475687E-2</c:v>
                </c:pt>
                <c:pt idx="10">
                  <c:v>8.0495235755754346E-2</c:v>
                </c:pt>
                <c:pt idx="11">
                  <c:v>6.2659954202098939E-2</c:v>
                </c:pt>
                <c:pt idx="12">
                  <c:v>4.5764059986643346E-2</c:v>
                </c:pt>
                <c:pt idx="13">
                  <c:v>3.1360276089963342E-2</c:v>
                </c:pt>
                <c:pt idx="14">
                  <c:v>2.0156796945934152E-2</c:v>
                </c:pt>
                <c:pt idx="15">
                  <c:v>1.2145605043631123E-2</c:v>
                </c:pt>
                <c:pt idx="16">
                  <c:v>6.8560897748092282E-3</c:v>
                </c:pt>
                <c:pt idx="17">
                  <c:v>3.6228599578180158E-3</c:v>
                </c:pt>
                <c:pt idx="18">
                  <c:v>1.790484798115581E-3</c:v>
                </c:pt>
                <c:pt idx="19">
                  <c:v>8.2687211747092934E-4</c:v>
                </c:pt>
                <c:pt idx="20">
                  <c:v>3.564877486249685E-4</c:v>
                </c:pt>
                <c:pt idx="21">
                  <c:v>1.433408155774854E-4</c:v>
                </c:pt>
                <c:pt idx="22">
                  <c:v>5.3701804186887343E-5</c:v>
                </c:pt>
                <c:pt idx="23">
                  <c:v>1.8727226071292832E-5</c:v>
                </c:pt>
                <c:pt idx="24">
                  <c:v>6.072878390285858E-6</c:v>
                </c:pt>
                <c:pt idx="25">
                  <c:v>1.8294643525248166E-6</c:v>
                </c:pt>
                <c:pt idx="26">
                  <c:v>5.1148756766400458E-7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1-4C81-B83B-0775554C8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527679"/>
        <c:axId val="361528095"/>
      </c:lineChart>
      <c:catAx>
        <c:axId val="494138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Vitesse du vent (m/s)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422607"/>
        <c:crosses val="autoZero"/>
        <c:auto val="1"/>
        <c:lblAlgn val="ctr"/>
        <c:lblOffset val="100"/>
        <c:noMultiLvlLbl val="0"/>
      </c:catAx>
      <c:valAx>
        <c:axId val="49422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Heures annuelles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413871"/>
        <c:crosses val="autoZero"/>
        <c:crossBetween val="between"/>
      </c:valAx>
      <c:valAx>
        <c:axId val="361528095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Densité de probabilité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1527679"/>
        <c:crosses val="max"/>
        <c:crossBetween val="between"/>
      </c:valAx>
      <c:catAx>
        <c:axId val="3615276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15280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Densité de probabilité / Courbe de puissance (zone 1)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1"/>
          <c:tx>
            <c:v>Courbe de puissance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'Exercice 8.1'!$E$4:$E$30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</c:numCache>
            </c:numRef>
          </c:xVal>
          <c:yVal>
            <c:numRef>
              <c:f>'Exercice 8.1'!$I$4:$I$30</c:f>
              <c:numCache>
                <c:formatCode>0.00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0.11648</c:v>
                </c:pt>
                <c:pt idx="5">
                  <c:v>0.22750000000000001</c:v>
                </c:pt>
                <c:pt idx="6">
                  <c:v>0.39312000000000002</c:v>
                </c:pt>
                <c:pt idx="7">
                  <c:v>0.62426000000000004</c:v>
                </c:pt>
                <c:pt idx="8">
                  <c:v>0.93184</c:v>
                </c:pt>
                <c:pt idx="9">
                  <c:v>1.3267800000000001</c:v>
                </c:pt>
                <c:pt idx="10">
                  <c:v>1.82</c:v>
                </c:pt>
                <c:pt idx="11">
                  <c:v>2.4224199999999998</c:v>
                </c:pt>
                <c:pt idx="12">
                  <c:v>3.1449600000000002</c:v>
                </c:pt>
                <c:pt idx="13">
                  <c:v>3.9985400000000002</c:v>
                </c:pt>
                <c:pt idx="14">
                  <c:v>3.9985400000000002</c:v>
                </c:pt>
                <c:pt idx="15">
                  <c:v>3.9985400000000002</c:v>
                </c:pt>
                <c:pt idx="16">
                  <c:v>3.9985400000000002</c:v>
                </c:pt>
                <c:pt idx="17">
                  <c:v>3.9985400000000002</c:v>
                </c:pt>
                <c:pt idx="18">
                  <c:v>3.9985400000000002</c:v>
                </c:pt>
                <c:pt idx="19">
                  <c:v>3.9985400000000002</c:v>
                </c:pt>
                <c:pt idx="20">
                  <c:v>3.9985400000000002</c:v>
                </c:pt>
                <c:pt idx="21">
                  <c:v>3.9985400000000002</c:v>
                </c:pt>
                <c:pt idx="22">
                  <c:v>3.9985400000000002</c:v>
                </c:pt>
                <c:pt idx="23">
                  <c:v>3.9985400000000002</c:v>
                </c:pt>
                <c:pt idx="24">
                  <c:v>3.9985400000000002</c:v>
                </c:pt>
                <c:pt idx="25">
                  <c:v>0</c:v>
                </c:pt>
                <c:pt idx="2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DCA-4136-B264-75AA82D07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13871"/>
        <c:axId val="49422607"/>
      </c:scatterChart>
      <c:scatterChart>
        <c:scatterStyle val="lineMarker"/>
        <c:varyColors val="0"/>
        <c:ser>
          <c:idx val="0"/>
          <c:order val="0"/>
          <c:tx>
            <c:v>Densité de probabilité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'Exercice 8.1'!$E$4:$E$30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</c:numCache>
            </c:numRef>
          </c:xVal>
          <c:yVal>
            <c:numRef>
              <c:f>'Exercice 8.1'!$F$4:$F$30</c:f>
              <c:numCache>
                <c:formatCode>0.000</c:formatCode>
                <c:ptCount val="27"/>
                <c:pt idx="0">
                  <c:v>0</c:v>
                </c:pt>
                <c:pt idx="1">
                  <c:v>1.4186968983191573E-2</c:v>
                </c:pt>
                <c:pt idx="2">
                  <c:v>3.6499210635273727E-2</c:v>
                </c:pt>
                <c:pt idx="3">
                  <c:v>6.1146658391852508E-2</c:v>
                </c:pt>
                <c:pt idx="4">
                  <c:v>8.4219571597009352E-2</c:v>
                </c:pt>
                <c:pt idx="5">
                  <c:v>0.10235854732454625</c:v>
                </c:pt>
                <c:pt idx="6">
                  <c:v>0.11311225042054962</c:v>
                </c:pt>
                <c:pt idx="7">
                  <c:v>0.11534760429947333</c:v>
                </c:pt>
                <c:pt idx="8">
                  <c:v>0.1094158222560319</c:v>
                </c:pt>
                <c:pt idx="9">
                  <c:v>9.6972263248475687E-2</c:v>
                </c:pt>
                <c:pt idx="10">
                  <c:v>8.0495235755754346E-2</c:v>
                </c:pt>
                <c:pt idx="11">
                  <c:v>6.2659954202098939E-2</c:v>
                </c:pt>
                <c:pt idx="12">
                  <c:v>4.5764059986643346E-2</c:v>
                </c:pt>
                <c:pt idx="13">
                  <c:v>3.1360276089963342E-2</c:v>
                </c:pt>
                <c:pt idx="14">
                  <c:v>2.0156796945934152E-2</c:v>
                </c:pt>
                <c:pt idx="15">
                  <c:v>1.2145605043631123E-2</c:v>
                </c:pt>
                <c:pt idx="16">
                  <c:v>6.8560897748092282E-3</c:v>
                </c:pt>
                <c:pt idx="17">
                  <c:v>3.6228599578180158E-3</c:v>
                </c:pt>
                <c:pt idx="18">
                  <c:v>1.790484798115581E-3</c:v>
                </c:pt>
                <c:pt idx="19">
                  <c:v>8.2687211747092934E-4</c:v>
                </c:pt>
                <c:pt idx="20">
                  <c:v>3.564877486249685E-4</c:v>
                </c:pt>
                <c:pt idx="21">
                  <c:v>1.433408155774854E-4</c:v>
                </c:pt>
                <c:pt idx="22">
                  <c:v>5.3701804186887343E-5</c:v>
                </c:pt>
                <c:pt idx="23">
                  <c:v>1.8727226071292832E-5</c:v>
                </c:pt>
                <c:pt idx="24">
                  <c:v>6.072878390285858E-6</c:v>
                </c:pt>
                <c:pt idx="25">
                  <c:v>1.8294643525248166E-6</c:v>
                </c:pt>
                <c:pt idx="26">
                  <c:v>5.1148756766400458E-7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DCA-4136-B264-75AA82D07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367039"/>
        <c:axId val="221372447"/>
      </c:scatterChart>
      <c:valAx>
        <c:axId val="494138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Vitesse du vent (m/s)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422607"/>
        <c:crosses val="autoZero"/>
        <c:crossBetween val="midCat"/>
      </c:valAx>
      <c:valAx>
        <c:axId val="49422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Courbe de puissance (MW)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413871"/>
        <c:crosses val="autoZero"/>
        <c:crossBetween val="midCat"/>
      </c:valAx>
      <c:valAx>
        <c:axId val="221372447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Densité de probabilité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1367039"/>
        <c:crosses val="max"/>
        <c:crossBetween val="midCat"/>
      </c:valAx>
      <c:valAx>
        <c:axId val="221367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13724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Densité de probabilité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Heures annnuellement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'Exercice 8.1'!$E$4:$E$30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</c:numCache>
            </c:numRef>
          </c:cat>
          <c:val>
            <c:numRef>
              <c:f>'Exercice 8.1'!$R$4:$R$30</c:f>
              <c:numCache>
                <c:formatCode>0</c:formatCode>
                <c:ptCount val="27"/>
                <c:pt idx="0">
                  <c:v>0</c:v>
                </c:pt>
                <c:pt idx="1">
                  <c:v>98.987265252293682</c:v>
                </c:pt>
                <c:pt idx="2">
                  <c:v>255.99540630580634</c:v>
                </c:pt>
                <c:pt idx="3">
                  <c:v>433.42044022907561</c:v>
                </c:pt>
                <c:pt idx="4">
                  <c:v>607.13429596565288</c:v>
                </c:pt>
                <c:pt idx="5">
                  <c:v>755.81611936582874</c:v>
                </c:pt>
                <c:pt idx="6">
                  <c:v>862.17769314587031</c:v>
                </c:pt>
                <c:pt idx="7">
                  <c:v>915.21228227112033</c:v>
                </c:pt>
                <c:pt idx="8">
                  <c:v>911.76315647673414</c:v>
                </c:pt>
                <c:pt idx="9">
                  <c:v>856.66875663965266</c:v>
                </c:pt>
                <c:pt idx="10">
                  <c:v>761.32615447452474</c:v>
                </c:pt>
                <c:pt idx="11">
                  <c:v>641.0347865640075</c:v>
                </c:pt>
                <c:pt idx="12">
                  <c:v>511.84222448221317</c:v>
                </c:pt>
                <c:pt idx="13">
                  <c:v>387.70789567748579</c:v>
                </c:pt>
                <c:pt idx="14">
                  <c:v>278.61770187718923</c:v>
                </c:pt>
                <c:pt idx="15">
                  <c:v>189.91836320009003</c:v>
                </c:pt>
                <c:pt idx="16">
                  <c:v>122.75122820759736</c:v>
                </c:pt>
                <c:pt idx="17">
                  <c:v>75.193532246932193</c:v>
                </c:pt>
                <c:pt idx="18">
                  <c:v>43.63040759982146</c:v>
                </c:pt>
                <c:pt idx="19">
                  <c:v>23.965376050787246</c:v>
                </c:pt>
                <c:pt idx="20">
                  <c:v>12.453133435388665</c:v>
                </c:pt>
                <c:pt idx="21">
                  <c:v>6.1174770596003141</c:v>
                </c:pt>
                <c:pt idx="22">
                  <c:v>2.8389387981406609</c:v>
                </c:pt>
                <c:pt idx="23">
                  <c:v>1.2436957732461293</c:v>
                </c:pt>
                <c:pt idx="24">
                  <c:v>0.51395764586450099</c:v>
                </c:pt>
                <c:pt idx="25">
                  <c:v>0.20020458454561496</c:v>
                </c:pt>
                <c:pt idx="26">
                  <c:v>7.3456781630199738E-2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34-49F3-9D1A-3F2DE88B6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413871"/>
        <c:axId val="49422607"/>
      </c:barChart>
      <c:lineChart>
        <c:grouping val="stacked"/>
        <c:varyColors val="0"/>
        <c:ser>
          <c:idx val="0"/>
          <c:order val="0"/>
          <c:tx>
            <c:v>Densité de probabilité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'Exercice 8.1'!$E$4:$E$30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</c:numCache>
            </c:numRef>
          </c:cat>
          <c:val>
            <c:numRef>
              <c:f>'Exercice 8.1'!$P$4:$P$30</c:f>
              <c:numCache>
                <c:formatCode>0.000</c:formatCode>
                <c:ptCount val="27"/>
                <c:pt idx="0">
                  <c:v>0</c:v>
                </c:pt>
                <c:pt idx="1">
                  <c:v>1.129991612469106E-2</c:v>
                </c:pt>
                <c:pt idx="2">
                  <c:v>2.9223219897923099E-2</c:v>
                </c:pt>
                <c:pt idx="3">
                  <c:v>4.9477219204232377E-2</c:v>
                </c:pt>
                <c:pt idx="4">
                  <c:v>6.9307568032608777E-2</c:v>
                </c:pt>
                <c:pt idx="5">
                  <c:v>8.6280378923039816E-2</c:v>
                </c:pt>
                <c:pt idx="6">
                  <c:v>9.8422111089711217E-2</c:v>
                </c:pt>
                <c:pt idx="7">
                  <c:v>0.10447628793049318</c:v>
                </c:pt>
                <c:pt idx="8">
                  <c:v>0.10408255210921623</c:v>
                </c:pt>
                <c:pt idx="9">
                  <c:v>9.7793237059321081E-2</c:v>
                </c:pt>
                <c:pt idx="10">
                  <c:v>8.6909378364671774E-2</c:v>
                </c:pt>
                <c:pt idx="11">
                  <c:v>7.3177487050685788E-2</c:v>
                </c:pt>
                <c:pt idx="12">
                  <c:v>5.8429477680617944E-2</c:v>
                </c:pt>
                <c:pt idx="13">
                  <c:v>4.4258892200626232E-2</c:v>
                </c:pt>
                <c:pt idx="14">
                  <c:v>3.1805673730272745E-2</c:v>
                </c:pt>
                <c:pt idx="15">
                  <c:v>2.1680178447498862E-2</c:v>
                </c:pt>
                <c:pt idx="16">
                  <c:v>1.4012697283972302E-2</c:v>
                </c:pt>
                <c:pt idx="17">
                  <c:v>8.5837365578689713E-3</c:v>
                </c:pt>
                <c:pt idx="18">
                  <c:v>4.9806401369659201E-3</c:v>
                </c:pt>
                <c:pt idx="19">
                  <c:v>2.7357735217793657E-3</c:v>
                </c:pt>
                <c:pt idx="20">
                  <c:v>1.4215905748160577E-3</c:v>
                </c:pt>
                <c:pt idx="21">
                  <c:v>6.9834213009136001E-4</c:v>
                </c:pt>
                <c:pt idx="22">
                  <c:v>3.240797714772444E-4</c:v>
                </c:pt>
                <c:pt idx="23">
                  <c:v>1.4197440333859923E-4</c:v>
                </c:pt>
                <c:pt idx="24">
                  <c:v>5.8670964139783221E-5</c:v>
                </c:pt>
                <c:pt idx="25">
                  <c:v>2.2854404628494859E-5</c:v>
                </c:pt>
                <c:pt idx="26">
                  <c:v>8.3854773550456319E-6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4-49F3-9D1A-3F2DE88B6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527679"/>
        <c:axId val="361528095"/>
      </c:lineChart>
      <c:catAx>
        <c:axId val="494138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Vitesse du vent (m/s)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422607"/>
        <c:crosses val="autoZero"/>
        <c:auto val="1"/>
        <c:lblAlgn val="ctr"/>
        <c:lblOffset val="100"/>
        <c:noMultiLvlLbl val="0"/>
      </c:catAx>
      <c:valAx>
        <c:axId val="49422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Heures annuelles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413871"/>
        <c:crosses val="autoZero"/>
        <c:crossBetween val="between"/>
      </c:valAx>
      <c:valAx>
        <c:axId val="361528095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Densité de probabilité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1527679"/>
        <c:crosses val="max"/>
        <c:crossBetween val="between"/>
      </c:valAx>
      <c:catAx>
        <c:axId val="3615276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15280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Densité de probabilité / Courbe de puissance (zone 2)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1"/>
          <c:tx>
            <c:v>Courbe de puissance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'Exercice 8.1'!$O$4:$O$30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</c:numCache>
            </c:numRef>
          </c:xVal>
          <c:yVal>
            <c:numRef>
              <c:f>'Exercice 8.1'!$S$4:$S$30</c:f>
              <c:numCache>
                <c:formatCode>0.00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0.11648</c:v>
                </c:pt>
                <c:pt idx="5">
                  <c:v>0.22750000000000001</c:v>
                </c:pt>
                <c:pt idx="6">
                  <c:v>0.39312000000000002</c:v>
                </c:pt>
                <c:pt idx="7">
                  <c:v>0.62426000000000004</c:v>
                </c:pt>
                <c:pt idx="8">
                  <c:v>0.93184</c:v>
                </c:pt>
                <c:pt idx="9">
                  <c:v>1.3267800000000001</c:v>
                </c:pt>
                <c:pt idx="10">
                  <c:v>1.82</c:v>
                </c:pt>
                <c:pt idx="11">
                  <c:v>2.4224199999999998</c:v>
                </c:pt>
                <c:pt idx="12">
                  <c:v>3.1449600000000002</c:v>
                </c:pt>
                <c:pt idx="13">
                  <c:v>3.9985400000000002</c:v>
                </c:pt>
                <c:pt idx="14">
                  <c:v>3.9985400000000002</c:v>
                </c:pt>
                <c:pt idx="15">
                  <c:v>3.9985400000000002</c:v>
                </c:pt>
                <c:pt idx="16">
                  <c:v>3.9985400000000002</c:v>
                </c:pt>
                <c:pt idx="17">
                  <c:v>3.9985400000000002</c:v>
                </c:pt>
                <c:pt idx="18">
                  <c:v>3.9985400000000002</c:v>
                </c:pt>
                <c:pt idx="19">
                  <c:v>3.9985400000000002</c:v>
                </c:pt>
                <c:pt idx="20">
                  <c:v>3.9985400000000002</c:v>
                </c:pt>
                <c:pt idx="21">
                  <c:v>3.9985400000000002</c:v>
                </c:pt>
                <c:pt idx="22">
                  <c:v>3.9985400000000002</c:v>
                </c:pt>
                <c:pt idx="23">
                  <c:v>3.9985400000000002</c:v>
                </c:pt>
                <c:pt idx="24">
                  <c:v>3.9985400000000002</c:v>
                </c:pt>
                <c:pt idx="25">
                  <c:v>0</c:v>
                </c:pt>
                <c:pt idx="2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198-44A3-9D17-8C6D165D6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13871"/>
        <c:axId val="49422607"/>
      </c:scatterChart>
      <c:scatterChart>
        <c:scatterStyle val="lineMarker"/>
        <c:varyColors val="0"/>
        <c:ser>
          <c:idx val="0"/>
          <c:order val="0"/>
          <c:tx>
            <c:v>Densité de probabilité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'Exercice 8.1'!$O$4:$O$30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</c:numCache>
            </c:numRef>
          </c:xVal>
          <c:yVal>
            <c:numRef>
              <c:f>'Exercice 8.1'!$P$4:$P$30</c:f>
              <c:numCache>
                <c:formatCode>0.000</c:formatCode>
                <c:ptCount val="27"/>
                <c:pt idx="0">
                  <c:v>0</c:v>
                </c:pt>
                <c:pt idx="1">
                  <c:v>1.129991612469106E-2</c:v>
                </c:pt>
                <c:pt idx="2">
                  <c:v>2.9223219897923099E-2</c:v>
                </c:pt>
                <c:pt idx="3">
                  <c:v>4.9477219204232377E-2</c:v>
                </c:pt>
                <c:pt idx="4">
                  <c:v>6.9307568032608777E-2</c:v>
                </c:pt>
                <c:pt idx="5">
                  <c:v>8.6280378923039816E-2</c:v>
                </c:pt>
                <c:pt idx="6">
                  <c:v>9.8422111089711217E-2</c:v>
                </c:pt>
                <c:pt idx="7">
                  <c:v>0.10447628793049318</c:v>
                </c:pt>
                <c:pt idx="8">
                  <c:v>0.10408255210921623</c:v>
                </c:pt>
                <c:pt idx="9">
                  <c:v>9.7793237059321081E-2</c:v>
                </c:pt>
                <c:pt idx="10">
                  <c:v>8.6909378364671774E-2</c:v>
                </c:pt>
                <c:pt idx="11">
                  <c:v>7.3177487050685788E-2</c:v>
                </c:pt>
                <c:pt idx="12">
                  <c:v>5.8429477680617944E-2</c:v>
                </c:pt>
                <c:pt idx="13">
                  <c:v>4.4258892200626232E-2</c:v>
                </c:pt>
                <c:pt idx="14">
                  <c:v>3.1805673730272745E-2</c:v>
                </c:pt>
                <c:pt idx="15">
                  <c:v>2.1680178447498862E-2</c:v>
                </c:pt>
                <c:pt idx="16">
                  <c:v>1.4012697283972302E-2</c:v>
                </c:pt>
                <c:pt idx="17">
                  <c:v>8.5837365578689713E-3</c:v>
                </c:pt>
                <c:pt idx="18">
                  <c:v>4.9806401369659201E-3</c:v>
                </c:pt>
                <c:pt idx="19">
                  <c:v>2.7357735217793657E-3</c:v>
                </c:pt>
                <c:pt idx="20">
                  <c:v>1.4215905748160577E-3</c:v>
                </c:pt>
                <c:pt idx="21">
                  <c:v>6.9834213009136001E-4</c:v>
                </c:pt>
                <c:pt idx="22">
                  <c:v>3.240797714772444E-4</c:v>
                </c:pt>
                <c:pt idx="23">
                  <c:v>1.4197440333859923E-4</c:v>
                </c:pt>
                <c:pt idx="24">
                  <c:v>5.8670964139783221E-5</c:v>
                </c:pt>
                <c:pt idx="25">
                  <c:v>2.2854404628494859E-5</c:v>
                </c:pt>
                <c:pt idx="26">
                  <c:v>8.3854773550456319E-6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198-44A3-9D17-8C6D165D6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367039"/>
        <c:axId val="221372447"/>
      </c:scatterChart>
      <c:valAx>
        <c:axId val="494138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Vitesse du vent (m/s)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422607"/>
        <c:crosses val="autoZero"/>
        <c:crossBetween val="midCat"/>
      </c:valAx>
      <c:valAx>
        <c:axId val="49422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Courbe de puissance (MW)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413871"/>
        <c:crosses val="autoZero"/>
        <c:crossBetween val="midCat"/>
      </c:valAx>
      <c:valAx>
        <c:axId val="221372447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Densité de probabilité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1367039"/>
        <c:crosses val="max"/>
        <c:crossBetween val="midCat"/>
      </c:valAx>
      <c:valAx>
        <c:axId val="221367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13724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</xdr:colOff>
      <xdr:row>32</xdr:row>
      <xdr:rowOff>175260</xdr:rowOff>
    </xdr:from>
    <xdr:to>
      <xdr:col>11</xdr:col>
      <xdr:colOff>350520</xdr:colOff>
      <xdr:row>53</xdr:row>
      <xdr:rowOff>7620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F51F0C39-97D1-4422-BE3E-AF8A87D188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45720</xdr:colOff>
      <xdr:row>33</xdr:row>
      <xdr:rowOff>0</xdr:rowOff>
    </xdr:from>
    <xdr:to>
      <xdr:col>5</xdr:col>
      <xdr:colOff>1242060</xdr:colOff>
      <xdr:row>53</xdr:row>
      <xdr:rowOff>7620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78797E94-6585-4E72-A36D-986BEACB9A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335280</xdr:colOff>
      <xdr:row>33</xdr:row>
      <xdr:rowOff>0</xdr:rowOff>
    </xdr:from>
    <xdr:to>
      <xdr:col>22</xdr:col>
      <xdr:colOff>91440</xdr:colOff>
      <xdr:row>53</xdr:row>
      <xdr:rowOff>15240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2D1C63D9-673E-4E80-955F-F6E836D573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33</xdr:row>
      <xdr:rowOff>7620</xdr:rowOff>
    </xdr:from>
    <xdr:to>
      <xdr:col>17</xdr:col>
      <xdr:colOff>281940</xdr:colOff>
      <xdr:row>53</xdr:row>
      <xdr:rowOff>15240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F9CEEC5A-B593-40D1-826C-1782F600EC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35622-2442-4C35-A024-25A00ABF3494}">
  <dimension ref="B1:X31"/>
  <sheetViews>
    <sheetView tabSelected="1" topLeftCell="D1" zoomScale="70" zoomScaleNormal="70" workbookViewId="0">
      <selection activeCell="M20" sqref="M20"/>
    </sheetView>
  </sheetViews>
  <sheetFormatPr baseColWidth="10" defaultRowHeight="14.4" x14ac:dyDescent="0.3"/>
  <cols>
    <col min="2" max="2" width="37.77734375" customWidth="1"/>
    <col min="5" max="10" width="21.44140625" style="1" customWidth="1"/>
    <col min="12" max="12" width="41" customWidth="1"/>
    <col min="15" max="20" width="23.109375" customWidth="1"/>
    <col min="23" max="23" width="40.6640625" customWidth="1"/>
  </cols>
  <sheetData>
    <row r="1" spans="2:24" ht="17.399999999999999" x14ac:dyDescent="0.3">
      <c r="E1" s="15" t="s">
        <v>11</v>
      </c>
      <c r="F1" s="15"/>
      <c r="G1" s="15"/>
      <c r="H1" s="15"/>
      <c r="I1" s="15"/>
      <c r="J1" s="15"/>
      <c r="O1" s="15" t="s">
        <v>12</v>
      </c>
      <c r="P1" s="15"/>
      <c r="Q1" s="15"/>
      <c r="R1" s="15"/>
      <c r="S1" s="15"/>
      <c r="T1" s="15"/>
    </row>
    <row r="2" spans="2:24" x14ac:dyDescent="0.3">
      <c r="O2" s="1"/>
      <c r="P2" s="1"/>
      <c r="Q2" s="1"/>
      <c r="R2" s="1"/>
      <c r="S2" s="1"/>
      <c r="T2" s="1"/>
    </row>
    <row r="3" spans="2:24" ht="34.200000000000003" customHeight="1" x14ac:dyDescent="0.3">
      <c r="E3" s="3" t="s">
        <v>0</v>
      </c>
      <c r="F3" s="3" t="s">
        <v>1</v>
      </c>
      <c r="G3" s="3" t="s">
        <v>2</v>
      </c>
      <c r="H3" s="3" t="s">
        <v>3</v>
      </c>
      <c r="I3" s="3" t="s">
        <v>17</v>
      </c>
      <c r="J3" s="3" t="s">
        <v>18</v>
      </c>
      <c r="O3" s="3" t="s">
        <v>0</v>
      </c>
      <c r="P3" s="3" t="s">
        <v>1</v>
      </c>
      <c r="Q3" s="3" t="s">
        <v>2</v>
      </c>
      <c r="R3" s="3" t="s">
        <v>3</v>
      </c>
      <c r="S3" s="3" t="s">
        <v>17</v>
      </c>
      <c r="T3" s="3" t="s">
        <v>18</v>
      </c>
    </row>
    <row r="4" spans="2:24" x14ac:dyDescent="0.3">
      <c r="B4" s="16" t="s">
        <v>7</v>
      </c>
      <c r="C4" s="17"/>
      <c r="E4" s="2">
        <v>0</v>
      </c>
      <c r="F4" s="6">
        <f t="shared" ref="F4:F30" si="0">WEIBULL(E4,$C$5,$C$7,FALSE)</f>
        <v>0</v>
      </c>
      <c r="G4" s="6">
        <f>E4*F4</f>
        <v>0</v>
      </c>
      <c r="H4" s="8">
        <f t="shared" ref="H4:H30" si="1">F4*$C$8</f>
        <v>0</v>
      </c>
      <c r="I4" s="5">
        <v>0</v>
      </c>
      <c r="J4" s="7">
        <f>H4*I4</f>
        <v>0</v>
      </c>
      <c r="L4" s="16" t="s">
        <v>24</v>
      </c>
      <c r="M4" s="17"/>
      <c r="O4" s="2">
        <v>0</v>
      </c>
      <c r="P4" s="6">
        <f>WEIBULL(O4,$M$5,$M$7,FALSE)</f>
        <v>0</v>
      </c>
      <c r="Q4" s="6">
        <f>O4*P4</f>
        <v>0</v>
      </c>
      <c r="R4" s="8">
        <f>P4*$M$8</f>
        <v>0</v>
      </c>
      <c r="S4" s="5">
        <v>0</v>
      </c>
      <c r="T4" s="7">
        <f>R4*S4</f>
        <v>0</v>
      </c>
      <c r="W4" s="18" t="s">
        <v>23</v>
      </c>
      <c r="X4" s="18"/>
    </row>
    <row r="5" spans="2:24" x14ac:dyDescent="0.3">
      <c r="B5" s="2" t="s">
        <v>4</v>
      </c>
      <c r="C5" s="2">
        <v>2.4</v>
      </c>
      <c r="E5" s="2">
        <f>E4+1</f>
        <v>1</v>
      </c>
      <c r="F5" s="6">
        <f t="shared" si="0"/>
        <v>1.4186968983191573E-2</v>
      </c>
      <c r="G5" s="6">
        <f t="shared" ref="G5:G30" si="2">E5*F5</f>
        <v>1.4186968983191573E-2</v>
      </c>
      <c r="H5" s="8">
        <f t="shared" si="1"/>
        <v>124.27784829275818</v>
      </c>
      <c r="I5" s="5">
        <v>0</v>
      </c>
      <c r="J5" s="7">
        <f t="shared" ref="J5:J30" si="3">H5*I5</f>
        <v>0</v>
      </c>
      <c r="L5" s="2" t="s">
        <v>4</v>
      </c>
      <c r="M5" s="2">
        <v>2.4</v>
      </c>
      <c r="O5" s="2">
        <f>O4+1</f>
        <v>1</v>
      </c>
      <c r="P5" s="6">
        <f t="shared" ref="P5:P30" si="4">WEIBULL(O5,$M$5,$M$7,FALSE)</f>
        <v>1.129991612469106E-2</v>
      </c>
      <c r="Q5" s="6">
        <f t="shared" ref="Q5:Q30" si="5">O5*P5</f>
        <v>1.129991612469106E-2</v>
      </c>
      <c r="R5" s="8">
        <f t="shared" ref="R5:R30" si="6">P5*$M$8</f>
        <v>98.987265252293682</v>
      </c>
      <c r="S5" s="5">
        <v>0</v>
      </c>
      <c r="T5" s="7">
        <f t="shared" ref="T5:T6" si="7">R5*S5</f>
        <v>0</v>
      </c>
      <c r="W5" s="2" t="s">
        <v>21</v>
      </c>
      <c r="X5" s="7">
        <f>C14+M14</f>
        <v>354.85875675370858</v>
      </c>
    </row>
    <row r="6" spans="2:24" x14ac:dyDescent="0.3">
      <c r="B6" s="4" t="s">
        <v>8</v>
      </c>
      <c r="C6" s="4">
        <f>7.5</f>
        <v>7.5</v>
      </c>
      <c r="E6" s="2">
        <f t="shared" ref="E6:E26" si="8">E5+1</f>
        <v>2</v>
      </c>
      <c r="F6" s="6">
        <f t="shared" si="0"/>
        <v>3.6499210635273727E-2</v>
      </c>
      <c r="G6" s="6">
        <f t="shared" si="2"/>
        <v>7.2998421270547453E-2</v>
      </c>
      <c r="H6" s="8">
        <f t="shared" si="1"/>
        <v>319.73308516499787</v>
      </c>
      <c r="I6" s="5">
        <v>0</v>
      </c>
      <c r="J6" s="7">
        <f t="shared" si="3"/>
        <v>0</v>
      </c>
      <c r="L6" s="4" t="s">
        <v>8</v>
      </c>
      <c r="M6" s="4">
        <v>8.25</v>
      </c>
      <c r="O6" s="2">
        <f t="shared" ref="O6:O26" si="9">O5+1</f>
        <v>2</v>
      </c>
      <c r="P6" s="6">
        <f t="shared" si="4"/>
        <v>2.9223219897923099E-2</v>
      </c>
      <c r="Q6" s="6">
        <f t="shared" si="5"/>
        <v>5.8446439795846197E-2</v>
      </c>
      <c r="R6" s="8">
        <f t="shared" si="6"/>
        <v>255.99540630580634</v>
      </c>
      <c r="S6" s="5">
        <v>0</v>
      </c>
      <c r="T6" s="7">
        <f t="shared" si="7"/>
        <v>0</v>
      </c>
      <c r="W6" s="2" t="s">
        <v>13</v>
      </c>
      <c r="X6" s="13">
        <v>0.15</v>
      </c>
    </row>
    <row r="7" spans="2:24" x14ac:dyDescent="0.3">
      <c r="B7" s="2" t="s">
        <v>5</v>
      </c>
      <c r="C7" s="2">
        <f>C6/_xlfn.GAMMA(1+1/C5)</f>
        <v>8.4604076432270965</v>
      </c>
      <c r="E7" s="2">
        <f t="shared" si="8"/>
        <v>3</v>
      </c>
      <c r="F7" s="6">
        <f t="shared" si="0"/>
        <v>6.1146658391852508E-2</v>
      </c>
      <c r="G7" s="6">
        <f t="shared" si="2"/>
        <v>0.18343997517555752</v>
      </c>
      <c r="H7" s="8">
        <f t="shared" si="1"/>
        <v>535.64472751262792</v>
      </c>
      <c r="I7" s="5">
        <v>0</v>
      </c>
      <c r="J7" s="7">
        <f>H7*I7</f>
        <v>0</v>
      </c>
      <c r="L7" s="2" t="s">
        <v>5</v>
      </c>
      <c r="M7" s="5">
        <f>M6/_xlfn.GAMMA(1+1/M5)</f>
        <v>9.3064484075498051</v>
      </c>
      <c r="O7" s="2">
        <f t="shared" si="9"/>
        <v>3</v>
      </c>
      <c r="P7" s="6">
        <f t="shared" si="4"/>
        <v>4.9477219204232377E-2</v>
      </c>
      <c r="Q7" s="6">
        <f t="shared" si="5"/>
        <v>0.14843165761269714</v>
      </c>
      <c r="R7" s="8">
        <f t="shared" si="6"/>
        <v>433.42044022907561</v>
      </c>
      <c r="S7" s="5">
        <v>0</v>
      </c>
      <c r="T7" s="7">
        <f>R7*S7</f>
        <v>0</v>
      </c>
      <c r="W7" s="2" t="s">
        <v>22</v>
      </c>
      <c r="X7" s="7">
        <f>(1-X6)*C14+(1-X6)*M14</f>
        <v>301.62994324065232</v>
      </c>
    </row>
    <row r="8" spans="2:24" x14ac:dyDescent="0.3">
      <c r="B8" s="2" t="s">
        <v>6</v>
      </c>
      <c r="C8" s="9">
        <f>365*24</f>
        <v>8760</v>
      </c>
      <c r="E8" s="2">
        <f t="shared" si="8"/>
        <v>4</v>
      </c>
      <c r="F8" s="6">
        <f t="shared" si="0"/>
        <v>8.4219571597009352E-2</v>
      </c>
      <c r="G8" s="6">
        <f t="shared" si="2"/>
        <v>0.33687828638803741</v>
      </c>
      <c r="H8" s="8">
        <f t="shared" si="1"/>
        <v>737.76344718980192</v>
      </c>
      <c r="I8" s="5">
        <f>1.82*10^(-3)*E8^3</f>
        <v>0.11648</v>
      </c>
      <c r="J8" s="7">
        <f t="shared" si="3"/>
        <v>85.934686328668121</v>
      </c>
      <c r="L8" s="2" t="s">
        <v>6</v>
      </c>
      <c r="M8" s="9">
        <f>365*24</f>
        <v>8760</v>
      </c>
      <c r="O8" s="2">
        <f t="shared" si="9"/>
        <v>4</v>
      </c>
      <c r="P8" s="6">
        <f t="shared" si="4"/>
        <v>6.9307568032608777E-2</v>
      </c>
      <c r="Q8" s="6">
        <f t="shared" si="5"/>
        <v>0.27723027213043511</v>
      </c>
      <c r="R8" s="8">
        <f t="shared" si="6"/>
        <v>607.13429596565288</v>
      </c>
      <c r="S8" s="5">
        <f>1.82*10^(-3)*O8^3</f>
        <v>0.11648</v>
      </c>
      <c r="T8" s="7">
        <f t="shared" ref="T8:T30" si="10">R8*S8</f>
        <v>70.719002794079245</v>
      </c>
      <c r="W8" s="2" t="s">
        <v>14</v>
      </c>
      <c r="X8" s="2">
        <v>4</v>
      </c>
    </row>
    <row r="9" spans="2:24" x14ac:dyDescent="0.3">
      <c r="B9" s="2" t="s">
        <v>9</v>
      </c>
      <c r="C9" s="5">
        <f>SUM(G4:G30)</f>
        <v>7.5001056786678317</v>
      </c>
      <c r="E9" s="2">
        <f t="shared" si="8"/>
        <v>5</v>
      </c>
      <c r="F9" s="6">
        <f t="shared" si="0"/>
        <v>0.10235854732454625</v>
      </c>
      <c r="G9" s="6">
        <f t="shared" si="2"/>
        <v>0.51179273662273128</v>
      </c>
      <c r="H9" s="8">
        <f t="shared" si="1"/>
        <v>896.66087456302512</v>
      </c>
      <c r="I9" s="5">
        <f t="shared" ref="I9:I17" si="11">1.82*10^(-3)*E9^3</f>
        <v>0.22750000000000001</v>
      </c>
      <c r="J9" s="7">
        <f t="shared" si="3"/>
        <v>203.99034896308822</v>
      </c>
      <c r="L9" s="2" t="s">
        <v>9</v>
      </c>
      <c r="M9" s="5">
        <f>SUM(Q4:Q30)</f>
        <v>8.2499715392046742</v>
      </c>
      <c r="O9" s="2">
        <f t="shared" si="9"/>
        <v>5</v>
      </c>
      <c r="P9" s="6">
        <f t="shared" si="4"/>
        <v>8.6280378923039816E-2</v>
      </c>
      <c r="Q9" s="6">
        <f t="shared" si="5"/>
        <v>0.43140189461519907</v>
      </c>
      <c r="R9" s="8">
        <f t="shared" si="6"/>
        <v>755.81611936582874</v>
      </c>
      <c r="S9" s="5">
        <f t="shared" ref="S9:S11" si="12">1.82*10^(-3)*O9^3</f>
        <v>0.22750000000000001</v>
      </c>
      <c r="T9" s="7">
        <f t="shared" si="10"/>
        <v>171.94816715572605</v>
      </c>
      <c r="W9" s="2" t="s">
        <v>15</v>
      </c>
      <c r="X9" s="2">
        <f>C13+M13</f>
        <v>32</v>
      </c>
    </row>
    <row r="10" spans="2:24" x14ac:dyDescent="0.3">
      <c r="E10" s="2">
        <f t="shared" si="8"/>
        <v>6</v>
      </c>
      <c r="F10" s="6">
        <f t="shared" si="0"/>
        <v>0.11311225042054962</v>
      </c>
      <c r="G10" s="6">
        <f t="shared" si="2"/>
        <v>0.67867350252329772</v>
      </c>
      <c r="H10" s="8">
        <f t="shared" si="1"/>
        <v>990.86331368401466</v>
      </c>
      <c r="I10" s="5">
        <f t="shared" si="11"/>
        <v>0.39312000000000002</v>
      </c>
      <c r="J10" s="7">
        <f t="shared" si="3"/>
        <v>389.52818587545988</v>
      </c>
      <c r="O10" s="2">
        <f t="shared" si="9"/>
        <v>6</v>
      </c>
      <c r="P10" s="6">
        <f t="shared" si="4"/>
        <v>9.8422111089711217E-2</v>
      </c>
      <c r="Q10" s="6">
        <f t="shared" si="5"/>
        <v>0.5905326665382673</v>
      </c>
      <c r="R10" s="8">
        <f t="shared" si="6"/>
        <v>862.17769314587031</v>
      </c>
      <c r="S10" s="5">
        <f t="shared" si="12"/>
        <v>0.39312000000000002</v>
      </c>
      <c r="T10" s="7">
        <f t="shared" si="10"/>
        <v>338.93929472950458</v>
      </c>
      <c r="W10" s="2" t="s">
        <v>16</v>
      </c>
      <c r="X10" s="14">
        <f>X7*1000/(X8*X9*M8)</f>
        <v>0.26900501501913199</v>
      </c>
    </row>
    <row r="11" spans="2:24" x14ac:dyDescent="0.3">
      <c r="E11" s="2">
        <f t="shared" si="8"/>
        <v>7</v>
      </c>
      <c r="F11" s="6">
        <f t="shared" si="0"/>
        <v>0.11534760429947333</v>
      </c>
      <c r="G11" s="6">
        <f t="shared" si="2"/>
        <v>0.80743323009631329</v>
      </c>
      <c r="H11" s="8">
        <f t="shared" si="1"/>
        <v>1010.4450136633864</v>
      </c>
      <c r="I11" s="5">
        <f t="shared" si="11"/>
        <v>0.62426000000000004</v>
      </c>
      <c r="J11" s="7">
        <f t="shared" si="3"/>
        <v>630.78040422950562</v>
      </c>
      <c r="O11" s="2">
        <f t="shared" si="9"/>
        <v>7</v>
      </c>
      <c r="P11" s="6">
        <f t="shared" si="4"/>
        <v>0.10447628793049318</v>
      </c>
      <c r="Q11" s="6">
        <f t="shared" si="5"/>
        <v>0.73133401551345223</v>
      </c>
      <c r="R11" s="8">
        <f t="shared" si="6"/>
        <v>915.21228227112033</v>
      </c>
      <c r="S11" s="5">
        <f t="shared" si="12"/>
        <v>0.62426000000000004</v>
      </c>
      <c r="T11" s="7">
        <f t="shared" si="10"/>
        <v>571.33041933056961</v>
      </c>
    </row>
    <row r="12" spans="2:24" x14ac:dyDescent="0.3">
      <c r="B12" s="10" t="s">
        <v>19</v>
      </c>
      <c r="C12" s="11">
        <f>SUM(J4:J30)</f>
        <v>9913.1794485161554</v>
      </c>
      <c r="E12" s="2">
        <f t="shared" si="8"/>
        <v>8</v>
      </c>
      <c r="F12" s="6">
        <f t="shared" si="0"/>
        <v>0.1094158222560319</v>
      </c>
      <c r="G12" s="6">
        <f t="shared" si="2"/>
        <v>0.8753265780482552</v>
      </c>
      <c r="H12" s="8">
        <f t="shared" si="1"/>
        <v>958.48260296283945</v>
      </c>
      <c r="I12" s="5">
        <f>1.82*10^(-3)*E12^3</f>
        <v>0.93184</v>
      </c>
      <c r="J12" s="7">
        <f t="shared" si="3"/>
        <v>893.15242874489229</v>
      </c>
      <c r="L12" s="10" t="s">
        <v>19</v>
      </c>
      <c r="M12" s="11">
        <f>SUM(T4:T30)</f>
        <v>12265.492848590633</v>
      </c>
      <c r="O12" s="2">
        <f t="shared" si="9"/>
        <v>8</v>
      </c>
      <c r="P12" s="6">
        <f t="shared" si="4"/>
        <v>0.10408255210921623</v>
      </c>
      <c r="Q12" s="6">
        <f t="shared" si="5"/>
        <v>0.83266041687372983</v>
      </c>
      <c r="R12" s="8">
        <f t="shared" si="6"/>
        <v>911.76315647673414</v>
      </c>
      <c r="S12" s="5">
        <f>1.82*10^(-3)*O12^3</f>
        <v>0.93184</v>
      </c>
      <c r="T12" s="7">
        <f t="shared" si="10"/>
        <v>849.61737973127993</v>
      </c>
    </row>
    <row r="13" spans="2:24" x14ac:dyDescent="0.3">
      <c r="B13" s="10" t="s">
        <v>10</v>
      </c>
      <c r="C13" s="4">
        <v>16</v>
      </c>
      <c r="E13" s="2">
        <f t="shared" si="8"/>
        <v>9</v>
      </c>
      <c r="F13" s="6">
        <f t="shared" si="0"/>
        <v>9.6972263248475687E-2</v>
      </c>
      <c r="G13" s="6">
        <f t="shared" si="2"/>
        <v>0.87275036923628124</v>
      </c>
      <c r="H13" s="8">
        <f t="shared" si="1"/>
        <v>849.47702605664699</v>
      </c>
      <c r="I13" s="5">
        <f t="shared" si="11"/>
        <v>1.3267800000000001</v>
      </c>
      <c r="J13" s="7">
        <f t="shared" si="3"/>
        <v>1127.0691286314382</v>
      </c>
      <c r="L13" s="10" t="s">
        <v>10</v>
      </c>
      <c r="M13" s="4">
        <v>16</v>
      </c>
      <c r="O13" s="2">
        <f t="shared" si="9"/>
        <v>9</v>
      </c>
      <c r="P13" s="6">
        <f t="shared" si="4"/>
        <v>9.7793237059321081E-2</v>
      </c>
      <c r="Q13" s="6">
        <f t="shared" si="5"/>
        <v>0.88013913353388973</v>
      </c>
      <c r="R13" s="8">
        <f t="shared" si="6"/>
        <v>856.66875663965266</v>
      </c>
      <c r="S13" s="5">
        <f t="shared" ref="S13:S17" si="13">1.82*10^(-3)*O13^3</f>
        <v>1.3267800000000001</v>
      </c>
      <c r="T13" s="7">
        <f t="shared" si="10"/>
        <v>1136.6109729343584</v>
      </c>
    </row>
    <row r="14" spans="2:24" x14ac:dyDescent="0.3">
      <c r="B14" s="10" t="s">
        <v>20</v>
      </c>
      <c r="C14" s="11">
        <f>C13*C12/1000</f>
        <v>158.61087117625848</v>
      </c>
      <c r="E14" s="2">
        <f t="shared" si="8"/>
        <v>10</v>
      </c>
      <c r="F14" s="6">
        <f t="shared" si="0"/>
        <v>8.0495235755754346E-2</v>
      </c>
      <c r="G14" s="6">
        <f t="shared" si="2"/>
        <v>0.80495235755754346</v>
      </c>
      <c r="H14" s="8">
        <f t="shared" si="1"/>
        <v>705.13826522040813</v>
      </c>
      <c r="I14" s="5">
        <f t="shared" si="11"/>
        <v>1.82</v>
      </c>
      <c r="J14" s="7">
        <f t="shared" si="3"/>
        <v>1283.3516427011427</v>
      </c>
      <c r="L14" s="10" t="s">
        <v>20</v>
      </c>
      <c r="M14" s="11">
        <f>M13*M12/1000</f>
        <v>196.24788557745012</v>
      </c>
      <c r="O14" s="2">
        <f t="shared" si="9"/>
        <v>10</v>
      </c>
      <c r="P14" s="6">
        <f t="shared" si="4"/>
        <v>8.6909378364671774E-2</v>
      </c>
      <c r="Q14" s="6">
        <f t="shared" si="5"/>
        <v>0.86909378364671774</v>
      </c>
      <c r="R14" s="8">
        <f t="shared" si="6"/>
        <v>761.32615447452474</v>
      </c>
      <c r="S14" s="5">
        <f t="shared" si="13"/>
        <v>1.82</v>
      </c>
      <c r="T14" s="7">
        <f t="shared" si="10"/>
        <v>1385.6136011436352</v>
      </c>
    </row>
    <row r="15" spans="2:24" x14ac:dyDescent="0.3">
      <c r="E15" s="2">
        <f t="shared" si="8"/>
        <v>11</v>
      </c>
      <c r="F15" s="6">
        <f t="shared" si="0"/>
        <v>6.2659954202098939E-2</v>
      </c>
      <c r="G15" s="6">
        <f t="shared" si="2"/>
        <v>0.68925949622308835</v>
      </c>
      <c r="H15" s="8">
        <f t="shared" si="1"/>
        <v>548.90119881038675</v>
      </c>
      <c r="I15" s="5">
        <f t="shared" si="11"/>
        <v>2.4224199999999998</v>
      </c>
      <c r="J15" s="7">
        <f t="shared" si="3"/>
        <v>1329.6692420222569</v>
      </c>
      <c r="O15" s="2">
        <f t="shared" si="9"/>
        <v>11</v>
      </c>
      <c r="P15" s="6">
        <f t="shared" si="4"/>
        <v>7.3177487050685788E-2</v>
      </c>
      <c r="Q15" s="6">
        <f t="shared" si="5"/>
        <v>0.80495235755754369</v>
      </c>
      <c r="R15" s="8">
        <f t="shared" si="6"/>
        <v>641.0347865640075</v>
      </c>
      <c r="S15" s="5">
        <f t="shared" si="13"/>
        <v>2.4224199999999998</v>
      </c>
      <c r="T15" s="7">
        <f t="shared" si="10"/>
        <v>1552.8554876683829</v>
      </c>
    </row>
    <row r="16" spans="2:24" x14ac:dyDescent="0.3">
      <c r="E16" s="2">
        <f t="shared" si="8"/>
        <v>12</v>
      </c>
      <c r="F16" s="6">
        <f t="shared" si="0"/>
        <v>4.5764059986643346E-2</v>
      </c>
      <c r="G16" s="6">
        <f t="shared" si="2"/>
        <v>0.54916871983972015</v>
      </c>
      <c r="H16" s="8">
        <f t="shared" si="1"/>
        <v>400.8931654829957</v>
      </c>
      <c r="I16" s="5">
        <f t="shared" si="11"/>
        <v>3.1449600000000002</v>
      </c>
      <c r="J16" s="7">
        <f t="shared" si="3"/>
        <v>1260.7929697174022</v>
      </c>
      <c r="O16" s="2">
        <f t="shared" si="9"/>
        <v>12</v>
      </c>
      <c r="P16" s="6">
        <f t="shared" si="4"/>
        <v>5.8429477680617944E-2</v>
      </c>
      <c r="Q16" s="6">
        <f t="shared" si="5"/>
        <v>0.70115373216741528</v>
      </c>
      <c r="R16" s="8">
        <f t="shared" si="6"/>
        <v>511.84222448221317</v>
      </c>
      <c r="S16" s="5">
        <f t="shared" si="13"/>
        <v>3.1449600000000002</v>
      </c>
      <c r="T16" s="7">
        <f t="shared" si="10"/>
        <v>1609.7233223075812</v>
      </c>
    </row>
    <row r="17" spans="5:20" x14ac:dyDescent="0.3">
      <c r="E17" s="2">
        <f t="shared" si="8"/>
        <v>13</v>
      </c>
      <c r="F17" s="6">
        <f t="shared" si="0"/>
        <v>3.1360276089963342E-2</v>
      </c>
      <c r="G17" s="6">
        <f t="shared" si="2"/>
        <v>0.40768358916952346</v>
      </c>
      <c r="H17" s="8">
        <f t="shared" si="1"/>
        <v>274.71601854807886</v>
      </c>
      <c r="I17" s="5">
        <f t="shared" si="11"/>
        <v>3.9985400000000002</v>
      </c>
      <c r="J17" s="7">
        <f t="shared" si="3"/>
        <v>1098.4629888052352</v>
      </c>
      <c r="O17" s="2">
        <f t="shared" si="9"/>
        <v>13</v>
      </c>
      <c r="P17" s="6">
        <f t="shared" si="4"/>
        <v>4.4258892200626232E-2</v>
      </c>
      <c r="Q17" s="6">
        <f t="shared" si="5"/>
        <v>0.57536559860814096</v>
      </c>
      <c r="R17" s="8">
        <f t="shared" si="6"/>
        <v>387.70789567748579</v>
      </c>
      <c r="S17" s="5">
        <f t="shared" si="13"/>
        <v>3.9985400000000002</v>
      </c>
      <c r="T17" s="7">
        <f t="shared" si="10"/>
        <v>1550.2655291822541</v>
      </c>
    </row>
    <row r="18" spans="5:20" x14ac:dyDescent="0.3">
      <c r="E18" s="2">
        <f t="shared" si="8"/>
        <v>14</v>
      </c>
      <c r="F18" s="6">
        <f t="shared" si="0"/>
        <v>2.0156796945934152E-2</v>
      </c>
      <c r="G18" s="6">
        <f t="shared" si="2"/>
        <v>0.28219515724307814</v>
      </c>
      <c r="H18" s="8">
        <f t="shared" si="1"/>
        <v>176.57354124638317</v>
      </c>
      <c r="I18" s="5">
        <f>I17</f>
        <v>3.9985400000000002</v>
      </c>
      <c r="J18" s="7">
        <f t="shared" si="3"/>
        <v>706.036367615313</v>
      </c>
      <c r="O18" s="2">
        <f t="shared" si="9"/>
        <v>14</v>
      </c>
      <c r="P18" s="6">
        <f t="shared" si="4"/>
        <v>3.1805673730272745E-2</v>
      </c>
      <c r="Q18" s="6">
        <f t="shared" si="5"/>
        <v>0.44527943222381844</v>
      </c>
      <c r="R18" s="8">
        <f t="shared" si="6"/>
        <v>278.61770187718923</v>
      </c>
      <c r="S18" s="5">
        <f>S17</f>
        <v>3.9985400000000002</v>
      </c>
      <c r="T18" s="7">
        <f t="shared" si="10"/>
        <v>1114.0640256640163</v>
      </c>
    </row>
    <row r="19" spans="5:20" x14ac:dyDescent="0.3">
      <c r="E19" s="2">
        <f t="shared" si="8"/>
        <v>15</v>
      </c>
      <c r="F19" s="6">
        <f t="shared" si="0"/>
        <v>1.2145605043631123E-2</v>
      </c>
      <c r="G19" s="6">
        <f t="shared" si="2"/>
        <v>0.18218407565446684</v>
      </c>
      <c r="H19" s="8">
        <f t="shared" si="1"/>
        <v>106.39550018220864</v>
      </c>
      <c r="I19" s="5">
        <f t="shared" ref="I19:I28" si="14">I18</f>
        <v>3.9985400000000002</v>
      </c>
      <c r="J19" s="7">
        <f t="shared" si="3"/>
        <v>425.42666329856854</v>
      </c>
      <c r="O19" s="2">
        <f t="shared" si="9"/>
        <v>15</v>
      </c>
      <c r="P19" s="6">
        <f t="shared" si="4"/>
        <v>2.1680178447498862E-2</v>
      </c>
      <c r="Q19" s="6">
        <f t="shared" si="5"/>
        <v>0.32520267671248293</v>
      </c>
      <c r="R19" s="8">
        <f t="shared" si="6"/>
        <v>189.91836320009003</v>
      </c>
      <c r="S19" s="5">
        <f t="shared" ref="S19:S28" si="15">S18</f>
        <v>3.9985400000000002</v>
      </c>
      <c r="T19" s="7">
        <f t="shared" si="10"/>
        <v>759.39617199008796</v>
      </c>
    </row>
    <row r="20" spans="5:20" x14ac:dyDescent="0.3">
      <c r="E20" s="2">
        <f t="shared" si="8"/>
        <v>16</v>
      </c>
      <c r="F20" s="6">
        <f t="shared" si="0"/>
        <v>6.8560897748092282E-3</v>
      </c>
      <c r="G20" s="6">
        <f t="shared" si="2"/>
        <v>0.10969743639694765</v>
      </c>
      <c r="H20" s="8">
        <f t="shared" si="1"/>
        <v>60.05934642732884</v>
      </c>
      <c r="I20" s="5">
        <f t="shared" si="14"/>
        <v>3.9985400000000002</v>
      </c>
      <c r="J20" s="7">
        <f t="shared" si="3"/>
        <v>240.14969906353147</v>
      </c>
      <c r="O20" s="2">
        <f t="shared" si="9"/>
        <v>16</v>
      </c>
      <c r="P20" s="6">
        <f t="shared" si="4"/>
        <v>1.4012697283972302E-2</v>
      </c>
      <c r="Q20" s="6">
        <f t="shared" si="5"/>
        <v>0.22420315654355683</v>
      </c>
      <c r="R20" s="8">
        <f t="shared" si="6"/>
        <v>122.75122820759736</v>
      </c>
      <c r="S20" s="5">
        <f t="shared" si="15"/>
        <v>3.9985400000000002</v>
      </c>
      <c r="T20" s="7">
        <f t="shared" si="10"/>
        <v>490.8256960372064</v>
      </c>
    </row>
    <row r="21" spans="5:20" x14ac:dyDescent="0.3">
      <c r="E21" s="2">
        <f t="shared" si="8"/>
        <v>17</v>
      </c>
      <c r="F21" s="6">
        <f t="shared" si="0"/>
        <v>3.6228599578180158E-3</v>
      </c>
      <c r="G21" s="6">
        <f t="shared" si="2"/>
        <v>6.1588619282906272E-2</v>
      </c>
      <c r="H21" s="8">
        <f t="shared" si="1"/>
        <v>31.736253230485818</v>
      </c>
      <c r="I21" s="5">
        <f t="shared" si="14"/>
        <v>3.9985400000000002</v>
      </c>
      <c r="J21" s="7">
        <f t="shared" si="3"/>
        <v>126.89867799222677</v>
      </c>
      <c r="O21" s="2">
        <f t="shared" si="9"/>
        <v>17</v>
      </c>
      <c r="P21" s="6">
        <f t="shared" si="4"/>
        <v>8.5837365578689713E-3</v>
      </c>
      <c r="Q21" s="6">
        <f t="shared" si="5"/>
        <v>0.14592352148377252</v>
      </c>
      <c r="R21" s="8">
        <f t="shared" si="6"/>
        <v>75.193532246932193</v>
      </c>
      <c r="S21" s="5">
        <f t="shared" si="15"/>
        <v>3.9985400000000002</v>
      </c>
      <c r="T21" s="7">
        <f t="shared" si="10"/>
        <v>300.66434643064827</v>
      </c>
    </row>
    <row r="22" spans="5:20" x14ac:dyDescent="0.3">
      <c r="E22" s="2">
        <f t="shared" si="8"/>
        <v>18</v>
      </c>
      <c r="F22" s="6">
        <f t="shared" si="0"/>
        <v>1.790484798115581E-3</v>
      </c>
      <c r="G22" s="6">
        <f t="shared" si="2"/>
        <v>3.2228726366080457E-2</v>
      </c>
      <c r="H22" s="8">
        <f t="shared" si="1"/>
        <v>15.68464683149249</v>
      </c>
      <c r="I22" s="5">
        <f t="shared" si="14"/>
        <v>3.9985400000000002</v>
      </c>
      <c r="J22" s="7">
        <f t="shared" si="3"/>
        <v>62.715687741595985</v>
      </c>
      <c r="O22" s="2">
        <f t="shared" si="9"/>
        <v>18</v>
      </c>
      <c r="P22" s="6">
        <f t="shared" si="4"/>
        <v>4.9806401369659201E-3</v>
      </c>
      <c r="Q22" s="6">
        <f t="shared" si="5"/>
        <v>8.965152246538656E-2</v>
      </c>
      <c r="R22" s="8">
        <f t="shared" si="6"/>
        <v>43.63040759982146</v>
      </c>
      <c r="S22" s="5">
        <f t="shared" si="15"/>
        <v>3.9985400000000002</v>
      </c>
      <c r="T22" s="7">
        <f t="shared" si="10"/>
        <v>174.4579300041901</v>
      </c>
    </row>
    <row r="23" spans="5:20" x14ac:dyDescent="0.3">
      <c r="E23" s="2">
        <f t="shared" si="8"/>
        <v>19</v>
      </c>
      <c r="F23" s="6">
        <f t="shared" si="0"/>
        <v>8.2687211747092934E-4</v>
      </c>
      <c r="G23" s="6">
        <f t="shared" si="2"/>
        <v>1.5710570231947659E-2</v>
      </c>
      <c r="H23" s="8">
        <f t="shared" si="1"/>
        <v>7.2433997490453415</v>
      </c>
      <c r="I23" s="5">
        <f t="shared" si="14"/>
        <v>3.9985400000000002</v>
      </c>
      <c r="J23" s="7">
        <f t="shared" si="3"/>
        <v>28.96302363254776</v>
      </c>
      <c r="O23" s="2">
        <f t="shared" si="9"/>
        <v>19</v>
      </c>
      <c r="P23" s="6">
        <f t="shared" si="4"/>
        <v>2.7357735217793657E-3</v>
      </c>
      <c r="Q23" s="6">
        <f t="shared" si="5"/>
        <v>5.1979696913807952E-2</v>
      </c>
      <c r="R23" s="8">
        <f t="shared" si="6"/>
        <v>23.965376050787246</v>
      </c>
      <c r="S23" s="5">
        <f t="shared" si="15"/>
        <v>3.9985400000000002</v>
      </c>
      <c r="T23" s="7">
        <f t="shared" si="10"/>
        <v>95.826514754114839</v>
      </c>
    </row>
    <row r="24" spans="5:20" x14ac:dyDescent="0.3">
      <c r="E24" s="2">
        <f t="shared" si="8"/>
        <v>20</v>
      </c>
      <c r="F24" s="6">
        <f t="shared" si="0"/>
        <v>3.564877486249685E-4</v>
      </c>
      <c r="G24" s="6">
        <f t="shared" si="2"/>
        <v>7.1297549724993695E-3</v>
      </c>
      <c r="H24" s="8">
        <f t="shared" si="1"/>
        <v>3.1228326779547242</v>
      </c>
      <c r="I24" s="5">
        <f t="shared" si="14"/>
        <v>3.9985400000000002</v>
      </c>
      <c r="J24" s="7">
        <f t="shared" si="3"/>
        <v>12.486771376109084</v>
      </c>
      <c r="O24" s="2">
        <f t="shared" si="9"/>
        <v>20</v>
      </c>
      <c r="P24" s="6">
        <f t="shared" si="4"/>
        <v>1.4215905748160577E-3</v>
      </c>
      <c r="Q24" s="6">
        <f t="shared" si="5"/>
        <v>2.8431811496321156E-2</v>
      </c>
      <c r="R24" s="8">
        <f t="shared" si="6"/>
        <v>12.453133435388665</v>
      </c>
      <c r="S24" s="5">
        <f t="shared" si="15"/>
        <v>3.9985400000000002</v>
      </c>
      <c r="T24" s="7">
        <f t="shared" si="10"/>
        <v>49.794352166738996</v>
      </c>
    </row>
    <row r="25" spans="5:20" x14ac:dyDescent="0.3">
      <c r="E25" s="2">
        <f t="shared" si="8"/>
        <v>21</v>
      </c>
      <c r="F25" s="6">
        <f t="shared" si="0"/>
        <v>1.433408155774854E-4</v>
      </c>
      <c r="G25" s="6">
        <f t="shared" si="2"/>
        <v>3.0101571271271932E-3</v>
      </c>
      <c r="H25" s="8">
        <f t="shared" si="1"/>
        <v>1.2556655444587721</v>
      </c>
      <c r="I25" s="5">
        <f t="shared" si="14"/>
        <v>3.9985400000000002</v>
      </c>
      <c r="J25" s="7">
        <f t="shared" si="3"/>
        <v>5.0208289061401787</v>
      </c>
      <c r="O25" s="2">
        <f t="shared" si="9"/>
        <v>21</v>
      </c>
      <c r="P25" s="6">
        <f t="shared" si="4"/>
        <v>6.9834213009136001E-4</v>
      </c>
      <c r="Q25" s="6">
        <f t="shared" si="5"/>
        <v>1.466518473191856E-2</v>
      </c>
      <c r="R25" s="8">
        <f t="shared" si="6"/>
        <v>6.1174770596003141</v>
      </c>
      <c r="S25" s="5">
        <f t="shared" si="15"/>
        <v>3.9985400000000002</v>
      </c>
      <c r="T25" s="7">
        <f t="shared" si="10"/>
        <v>24.460976721894241</v>
      </c>
    </row>
    <row r="26" spans="5:20" x14ac:dyDescent="0.3">
      <c r="E26" s="2">
        <f t="shared" si="8"/>
        <v>22</v>
      </c>
      <c r="F26" s="6">
        <f t="shared" si="0"/>
        <v>5.3701804186887343E-5</v>
      </c>
      <c r="G26" s="6">
        <f t="shared" si="2"/>
        <v>1.1814396921115216E-3</v>
      </c>
      <c r="H26" s="8">
        <f t="shared" si="1"/>
        <v>0.47042780467713313</v>
      </c>
      <c r="I26" s="5">
        <f t="shared" si="14"/>
        <v>3.9985400000000002</v>
      </c>
      <c r="J26" s="7">
        <f t="shared" si="3"/>
        <v>1.8810243941137039</v>
      </c>
      <c r="O26" s="2">
        <f t="shared" si="9"/>
        <v>22</v>
      </c>
      <c r="P26" s="6">
        <f t="shared" si="4"/>
        <v>3.240797714772444E-4</v>
      </c>
      <c r="Q26" s="6">
        <f t="shared" si="5"/>
        <v>7.1297549724993765E-3</v>
      </c>
      <c r="R26" s="8">
        <f t="shared" si="6"/>
        <v>2.8389387981406609</v>
      </c>
      <c r="S26" s="5">
        <f t="shared" si="15"/>
        <v>3.9985400000000002</v>
      </c>
      <c r="T26" s="7">
        <f t="shared" si="10"/>
        <v>11.351610341917359</v>
      </c>
    </row>
    <row r="27" spans="5:20" x14ac:dyDescent="0.3">
      <c r="E27" s="2">
        <f>E26+1</f>
        <v>23</v>
      </c>
      <c r="F27" s="6">
        <f t="shared" si="0"/>
        <v>1.8727226071292832E-5</v>
      </c>
      <c r="G27" s="6">
        <f t="shared" si="2"/>
        <v>4.3072619963973512E-4</v>
      </c>
      <c r="H27" s="8">
        <f t="shared" si="1"/>
        <v>0.16405050038452521</v>
      </c>
      <c r="I27" s="5">
        <f t="shared" si="14"/>
        <v>3.9985400000000002</v>
      </c>
      <c r="J27" s="7">
        <f t="shared" si="3"/>
        <v>0.65596248780753941</v>
      </c>
      <c r="O27" s="2">
        <f>O26+1</f>
        <v>23</v>
      </c>
      <c r="P27" s="6">
        <f t="shared" si="4"/>
        <v>1.4197440333859923E-4</v>
      </c>
      <c r="Q27" s="6">
        <f t="shared" si="5"/>
        <v>3.2654112767877825E-3</v>
      </c>
      <c r="R27" s="8">
        <f t="shared" si="6"/>
        <v>1.2436957732461293</v>
      </c>
      <c r="S27" s="5">
        <f t="shared" si="15"/>
        <v>3.9985400000000002</v>
      </c>
      <c r="T27" s="7">
        <f t="shared" si="10"/>
        <v>4.9729672971555781</v>
      </c>
    </row>
    <row r="28" spans="5:20" x14ac:dyDescent="0.3">
      <c r="E28" s="2">
        <f>E27+1</f>
        <v>24</v>
      </c>
      <c r="F28" s="6">
        <f t="shared" si="0"/>
        <v>6.072878390285858E-6</v>
      </c>
      <c r="G28" s="6">
        <f t="shared" si="2"/>
        <v>1.457490813668606E-4</v>
      </c>
      <c r="H28" s="8">
        <f t="shared" si="1"/>
        <v>5.3198414698904115E-2</v>
      </c>
      <c r="I28" s="5">
        <f t="shared" si="14"/>
        <v>3.9985400000000002</v>
      </c>
      <c r="J28" s="7">
        <f t="shared" si="3"/>
        <v>0.21271598911015607</v>
      </c>
      <c r="O28" s="2">
        <f>O27+1</f>
        <v>24</v>
      </c>
      <c r="P28" s="6">
        <f t="shared" si="4"/>
        <v>5.8670964139783221E-5</v>
      </c>
      <c r="Q28" s="6">
        <f t="shared" si="5"/>
        <v>1.4081031393547972E-3</v>
      </c>
      <c r="R28" s="8">
        <f t="shared" si="6"/>
        <v>0.51395764586450099</v>
      </c>
      <c r="S28" s="5">
        <f t="shared" si="15"/>
        <v>3.9985400000000002</v>
      </c>
      <c r="T28" s="7">
        <f t="shared" si="10"/>
        <v>2.0550802052950421</v>
      </c>
    </row>
    <row r="29" spans="5:20" x14ac:dyDescent="0.3">
      <c r="E29" s="2">
        <f>E28+1</f>
        <v>25</v>
      </c>
      <c r="F29" s="6">
        <f t="shared" si="0"/>
        <v>1.8294643525248166E-6</v>
      </c>
      <c r="G29" s="6">
        <f t="shared" si="2"/>
        <v>4.5736608813120418E-5</v>
      </c>
      <c r="H29" s="8">
        <f t="shared" si="1"/>
        <v>1.6026107728117394E-2</v>
      </c>
      <c r="I29" s="5">
        <v>0</v>
      </c>
      <c r="J29" s="7">
        <f t="shared" si="3"/>
        <v>0</v>
      </c>
      <c r="O29" s="2">
        <f>O28+1</f>
        <v>25</v>
      </c>
      <c r="P29" s="6">
        <f t="shared" si="4"/>
        <v>2.2854404628494859E-5</v>
      </c>
      <c r="Q29" s="6">
        <f t="shared" si="5"/>
        <v>5.7136011571237147E-4</v>
      </c>
      <c r="R29" s="8">
        <f t="shared" si="6"/>
        <v>0.20020458454561496</v>
      </c>
      <c r="S29" s="5">
        <v>0</v>
      </c>
      <c r="T29" s="7">
        <f t="shared" si="10"/>
        <v>0</v>
      </c>
    </row>
    <row r="30" spans="5:20" x14ac:dyDescent="0.3">
      <c r="E30" s="2">
        <f>E29+1</f>
        <v>26</v>
      </c>
      <c r="F30" s="6">
        <f t="shared" si="0"/>
        <v>5.1148756766400458E-7</v>
      </c>
      <c r="G30" s="6">
        <f t="shared" si="2"/>
        <v>1.329867675926412E-5</v>
      </c>
      <c r="H30" s="8">
        <f t="shared" si="1"/>
        <v>4.48063109273668E-3</v>
      </c>
      <c r="I30" s="5">
        <v>0</v>
      </c>
      <c r="J30" s="7">
        <f t="shared" si="3"/>
        <v>0</v>
      </c>
      <c r="O30" s="2">
        <f>O29+1</f>
        <v>26</v>
      </c>
      <c r="P30" s="6">
        <f t="shared" si="4"/>
        <v>8.3854773550456319E-6</v>
      </c>
      <c r="Q30" s="6">
        <f t="shared" si="5"/>
        <v>2.1802241123118643E-4</v>
      </c>
      <c r="R30" s="8">
        <f t="shared" si="6"/>
        <v>7.3456781630199738E-2</v>
      </c>
      <c r="S30" s="5">
        <v>0</v>
      </c>
      <c r="T30" s="7">
        <f t="shared" si="10"/>
        <v>0</v>
      </c>
    </row>
    <row r="31" spans="5:20" x14ac:dyDescent="0.3">
      <c r="R31" s="12"/>
    </row>
  </sheetData>
  <mergeCells count="5">
    <mergeCell ref="E1:J1"/>
    <mergeCell ref="B4:C4"/>
    <mergeCell ref="O1:T1"/>
    <mergeCell ref="L4:M4"/>
    <mergeCell ref="W4:X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Exercice 8.1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</dc:creator>
  <cp:lastModifiedBy>Antoine</cp:lastModifiedBy>
  <dcterms:created xsi:type="dcterms:W3CDTF">2021-11-15T09:24:47Z</dcterms:created>
  <dcterms:modified xsi:type="dcterms:W3CDTF">2021-12-01T11:01:13Z</dcterms:modified>
</cp:coreProperties>
</file>