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.shortcut-targets-by-id\1otCCeS5KGEUwXg53SBiDOm0YtjdHs5DY\00_ENR\01_Analyse en énergie\04-EvFormatives (exercices)\1.2_Exercices_Faisabilité technico-économique\"/>
    </mc:Choice>
  </mc:AlternateContent>
  <xr:revisionPtr revIDLastSave="0" documentId="13_ncr:1_{B415EDCD-0934-44DD-9EA9-714F4DA17F2C}" xr6:coauthVersionLast="46" xr6:coauthVersionMax="46" xr10:uidLastSave="{00000000-0000-0000-0000-000000000000}"/>
  <bookViews>
    <workbookView xWindow="0" yWindow="495" windowWidth="15375" windowHeight="7875" xr2:uid="{00000000-000D-0000-FFFF-FFFF00000000}"/>
  </bookViews>
  <sheets>
    <sheet name="Q.2.3.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4" i="1"/>
  <c r="O16" i="1"/>
  <c r="L4" i="1"/>
  <c r="L5" i="1"/>
  <c r="L6" i="1"/>
  <c r="L7" i="1"/>
  <c r="L8" i="1"/>
  <c r="L9" i="1"/>
  <c r="L10" i="1"/>
  <c r="L11" i="1"/>
  <c r="L12" i="1"/>
  <c r="L13" i="1"/>
  <c r="L14" i="1"/>
  <c r="L15" i="1"/>
  <c r="N5" i="1"/>
  <c r="N6" i="1"/>
  <c r="N7" i="1"/>
  <c r="N8" i="1"/>
  <c r="N9" i="1"/>
  <c r="N10" i="1"/>
  <c r="N11" i="1"/>
  <c r="N12" i="1"/>
  <c r="N13" i="1"/>
  <c r="N14" i="1"/>
  <c r="N15" i="1"/>
  <c r="N4" i="1"/>
  <c r="M16" i="1"/>
  <c r="D14" i="1"/>
  <c r="D16" i="1" s="1"/>
  <c r="D13" i="1"/>
  <c r="D15" i="1" s="1"/>
  <c r="D19" i="1" s="1"/>
  <c r="C7" i="1"/>
  <c r="C14" i="1" s="1"/>
  <c r="C13" i="1"/>
  <c r="C15" i="1" s="1"/>
  <c r="C6" i="1"/>
  <c r="H16" i="1"/>
  <c r="G16" i="1"/>
  <c r="P16" i="1" l="1"/>
  <c r="N16" i="1"/>
  <c r="C17" i="1"/>
  <c r="D21" i="1"/>
  <c r="D20" i="1"/>
  <c r="C16" i="1"/>
  <c r="C19" i="1" s="1"/>
  <c r="C18" i="1"/>
  <c r="C21" i="1" l="1"/>
  <c r="C20" i="1"/>
  <c r="J5" i="1" l="1"/>
  <c r="J9" i="1"/>
  <c r="J13" i="1"/>
  <c r="J6" i="1"/>
  <c r="J10" i="1"/>
  <c r="J14" i="1"/>
  <c r="J7" i="1"/>
  <c r="J11" i="1"/>
  <c r="J15" i="1"/>
  <c r="J8" i="1"/>
  <c r="J12" i="1"/>
  <c r="J4" i="1"/>
  <c r="K11" i="1" l="1"/>
  <c r="K6" i="1"/>
  <c r="K8" i="1"/>
  <c r="K14" i="1"/>
  <c r="K9" i="1"/>
  <c r="K15" i="1"/>
  <c r="K10" i="1"/>
  <c r="K5" i="1"/>
  <c r="L16" i="1"/>
  <c r="K12" i="1"/>
  <c r="K7" i="1"/>
  <c r="K13" i="1"/>
  <c r="I16" i="1"/>
  <c r="K4" i="1"/>
  <c r="J16" i="1"/>
  <c r="K16" i="1" s="1"/>
</calcChain>
</file>

<file path=xl/sharedStrings.xml><?xml version="1.0" encoding="utf-8"?>
<sst xmlns="http://schemas.openxmlformats.org/spreadsheetml/2006/main" count="40" uniqueCount="36">
  <si>
    <t>Mois</t>
  </si>
  <si>
    <t>TOTAL</t>
  </si>
  <si>
    <t>Conso  batiment (kWh)</t>
  </si>
  <si>
    <t>Ptoit (kW)</t>
  </si>
  <si>
    <t>Pmur (kW)</t>
  </si>
  <si>
    <t>1 kW à 18,43o (toit)</t>
  </si>
  <si>
    <t>1 kW vertical (mut)</t>
  </si>
  <si>
    <t>AC Energy (kWh/kW) PVWatt</t>
  </si>
  <si>
    <t>Energie mensuelle (kWh)</t>
  </si>
  <si>
    <t>Fraction mensuelle (%)</t>
  </si>
  <si>
    <t>Données exercices</t>
  </si>
  <si>
    <t>Longeur batiment (pied)</t>
  </si>
  <si>
    <t>Largueur batiment (pied)</t>
  </si>
  <si>
    <t>Hauteur du batiment (pied)</t>
  </si>
  <si>
    <t>Longeur panneau (m)</t>
  </si>
  <si>
    <t>Largeur paneau (m)</t>
  </si>
  <si>
    <t>Puissance nominale du panneau (kW)</t>
  </si>
  <si>
    <t>Nombre panneaux sur la hauteur</t>
  </si>
  <si>
    <t>Nombre panneaux en longueur</t>
  </si>
  <si>
    <t>Nombre panneaux max total</t>
  </si>
  <si>
    <t>TOIT</t>
  </si>
  <si>
    <t>MUR</t>
  </si>
  <si>
    <t>Paysage</t>
  </si>
  <si>
    <t>Portrait</t>
  </si>
  <si>
    <t>Largueur toit (m)</t>
  </si>
  <si>
    <t>Longeur toit (m)</t>
  </si>
  <si>
    <t>Pente du toit</t>
  </si>
  <si>
    <t>Inclinaison du toit (°)</t>
  </si>
  <si>
    <t>IMPOSSIBLE</t>
  </si>
  <si>
    <t>Surface totale panneaux (m2)</t>
  </si>
  <si>
    <t>Puissance totale (kW)</t>
  </si>
  <si>
    <t>Production - Consommation</t>
  </si>
  <si>
    <t>170 kW</t>
  </si>
  <si>
    <t>Production à 90° (kWh)</t>
  </si>
  <si>
    <t>288 kW</t>
  </si>
  <si>
    <t>Prod à 90° - Conso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</si>
</sst>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rgbClr val="FF0000"/>
                </a:solidFill>
              </a:rPr>
              <a:t>Fraction</a:t>
            </a:r>
            <a:r>
              <a:rPr lang="fr-FR" b="0" baseline="0">
                <a:solidFill>
                  <a:srgbClr val="FF0000"/>
                </a:solidFill>
              </a:rPr>
              <a:t> mensuelle</a:t>
            </a:r>
            <a:endParaRPr lang="fr-FR" b="0">
              <a:solidFill>
                <a:srgbClr val="FF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'Q.2.3.4'!$F$4:$F$15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'Q.2.3.4'!$K$4:$K$15</c:f>
              <c:numCache>
                <c:formatCode>0</c:formatCode>
                <c:ptCount val="12"/>
                <c:pt idx="0">
                  <c:v>161.46906187624751</c:v>
                </c:pt>
                <c:pt idx="1">
                  <c:v>109.8754578754579</c:v>
                </c:pt>
                <c:pt idx="2">
                  <c:v>63.784753363228695</c:v>
                </c:pt>
                <c:pt idx="3">
                  <c:v>40.668756530825497</c:v>
                </c:pt>
                <c:pt idx="4">
                  <c:v>59.149758454106284</c:v>
                </c:pt>
                <c:pt idx="5">
                  <c:v>113.32649572649571</c:v>
                </c:pt>
                <c:pt idx="6">
                  <c:v>134.3241590214067</c:v>
                </c:pt>
                <c:pt idx="7">
                  <c:v>200.46376811594206</c:v>
                </c:pt>
                <c:pt idx="8">
                  <c:v>145.68929110105583</c:v>
                </c:pt>
                <c:pt idx="9">
                  <c:v>128.56533333333334</c:v>
                </c:pt>
                <c:pt idx="10">
                  <c:v>200.65079365079364</c:v>
                </c:pt>
                <c:pt idx="11">
                  <c:v>155.0569105691057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8-4E22-9BA6-6D6982030A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3663680"/>
        <c:axId val="663667008"/>
      </c:barChart>
      <c:dateAx>
        <c:axId val="66366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</a:t>
                </a:r>
              </a:p>
            </c:rich>
          </c:tx>
          <c:layout>
            <c:manualLayout>
              <c:xMode val="edge"/>
              <c:yMode val="edge"/>
              <c:x val="0.49021658401959106"/>
              <c:y val="0.92129961441307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667008"/>
        <c:crosses val="autoZero"/>
        <c:auto val="1"/>
        <c:lblOffset val="100"/>
        <c:baseTimeUnit val="months"/>
      </c:dateAx>
      <c:valAx>
        <c:axId val="6636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fraction (%)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1621792067658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6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rgbClr val="FF0000"/>
                </a:solidFill>
              </a:rPr>
              <a:t>Différence entre la production et la consommation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'Q.2.3.4'!$F$4:$F$15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'Q.2.3.4'!$L$4:$L$15</c:f>
              <c:numCache>
                <c:formatCode>0</c:formatCode>
                <c:ptCount val="12"/>
                <c:pt idx="0">
                  <c:v>6159.1999999999989</c:v>
                </c:pt>
                <c:pt idx="1">
                  <c:v>1078.4000000000015</c:v>
                </c:pt>
                <c:pt idx="2">
                  <c:v>-4845.6000000000004</c:v>
                </c:pt>
                <c:pt idx="3">
                  <c:v>-11356</c:v>
                </c:pt>
                <c:pt idx="4">
                  <c:v>-6764.7999999999993</c:v>
                </c:pt>
                <c:pt idx="5">
                  <c:v>1559.1999999999989</c:v>
                </c:pt>
                <c:pt idx="6">
                  <c:v>4489.5999999999985</c:v>
                </c:pt>
                <c:pt idx="7">
                  <c:v>9704.8000000000029</c:v>
                </c:pt>
                <c:pt idx="8">
                  <c:v>6058.4000000000015</c:v>
                </c:pt>
                <c:pt idx="9">
                  <c:v>4284.7999999999993</c:v>
                </c:pt>
                <c:pt idx="10">
                  <c:v>10145.600000000002</c:v>
                </c:pt>
                <c:pt idx="11">
                  <c:v>6772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B-4544-90B7-C1AB5F5834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3663680"/>
        <c:axId val="663667008"/>
      </c:barChart>
      <c:dateAx>
        <c:axId val="66366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</a:t>
                </a:r>
              </a:p>
            </c:rich>
          </c:tx>
          <c:layout>
            <c:manualLayout>
              <c:xMode val="edge"/>
              <c:yMode val="edge"/>
              <c:x val="0.49021658401959106"/>
              <c:y val="0.92129961441307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667008"/>
        <c:crosses val="autoZero"/>
        <c:auto val="1"/>
        <c:lblOffset val="100"/>
        <c:baseTimeUnit val="months"/>
      </c:dateAx>
      <c:valAx>
        <c:axId val="6636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Porduction</a:t>
                </a:r>
                <a:r>
                  <a:rPr lang="fr-FR" baseline="0"/>
                  <a:t> - Consommation (kWh)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9444444444444445E-2"/>
              <c:y val="0.31621792067658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6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rgbClr val="FF0000"/>
                </a:solidFill>
              </a:rPr>
              <a:t>Puissance de 170 KW, inclinaison</a:t>
            </a:r>
            <a:r>
              <a:rPr lang="fr-FR" b="0" baseline="0">
                <a:solidFill>
                  <a:srgbClr val="FF0000"/>
                </a:solidFill>
              </a:rPr>
              <a:t> de 90° 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fr-FR" b="0">
                <a:solidFill>
                  <a:srgbClr val="FF0000"/>
                </a:solidFill>
              </a:rPr>
              <a:t>Différence entre la production et la consommation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'Q.2.3.4'!$F$4:$F$15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'Q.2.3.4'!$N$4:$N$15</c:f>
              <c:numCache>
                <c:formatCode>0</c:formatCode>
                <c:ptCount val="12"/>
                <c:pt idx="0">
                  <c:v>4376</c:v>
                </c:pt>
                <c:pt idx="1">
                  <c:v>2543</c:v>
                </c:pt>
                <c:pt idx="2">
                  <c:v>-2232</c:v>
                </c:pt>
                <c:pt idx="3">
                  <c:v>-7793</c:v>
                </c:pt>
                <c:pt idx="4">
                  <c:v>-3153</c:v>
                </c:pt>
                <c:pt idx="5">
                  <c:v>3994</c:v>
                </c:pt>
                <c:pt idx="6">
                  <c:v>3541</c:v>
                </c:pt>
                <c:pt idx="7">
                  <c:v>4415</c:v>
                </c:pt>
                <c:pt idx="8">
                  <c:v>-1796</c:v>
                </c:pt>
                <c:pt idx="9">
                  <c:v>-4570</c:v>
                </c:pt>
                <c:pt idx="10">
                  <c:v>1235</c:v>
                </c:pt>
                <c:pt idx="11">
                  <c:v>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F-4739-8ED0-0EE401ADEE9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3663680"/>
        <c:axId val="663667008"/>
      </c:barChart>
      <c:dateAx>
        <c:axId val="66366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</a:t>
                </a:r>
              </a:p>
            </c:rich>
          </c:tx>
          <c:layout>
            <c:manualLayout>
              <c:xMode val="edge"/>
              <c:yMode val="edge"/>
              <c:x val="0.49021658401959106"/>
              <c:y val="0.92129961441307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667008"/>
        <c:crosses val="autoZero"/>
        <c:auto val="1"/>
        <c:lblOffset val="100"/>
        <c:baseTimeUnit val="months"/>
      </c:dateAx>
      <c:valAx>
        <c:axId val="6636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Porduction</a:t>
                </a:r>
                <a:r>
                  <a:rPr lang="fr-FR" baseline="0"/>
                  <a:t> - Consommation (kWh)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9.8335325260233836E-3"/>
              <c:y val="0.32695794775761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6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fr-FR" b="0">
                <a:solidFill>
                  <a:srgbClr val="FF0000"/>
                </a:solidFill>
              </a:rPr>
              <a:t>Puissance de 170 KW, inclinaison</a:t>
            </a:r>
            <a:r>
              <a:rPr lang="fr-FR" b="0" baseline="0">
                <a:solidFill>
                  <a:srgbClr val="FF0000"/>
                </a:solidFill>
              </a:rPr>
              <a:t> de 90° </a:t>
            </a:r>
          </a:p>
          <a:p>
            <a:pPr>
              <a:defRPr>
                <a:solidFill>
                  <a:srgbClr val="FF0000"/>
                </a:solidFill>
              </a:defRPr>
            </a:pPr>
            <a:r>
              <a:rPr lang="fr-FR" b="0">
                <a:solidFill>
                  <a:srgbClr val="FF0000"/>
                </a:solidFill>
              </a:rPr>
              <a:t>Différence entre la production et la consommation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'Q.2.3.4'!$F$4:$F$15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'Q.2.3.4'!$P$4:$P$15</c:f>
              <c:numCache>
                <c:formatCode>0</c:formatCode>
                <c:ptCount val="12"/>
                <c:pt idx="0">
                  <c:v>14368</c:v>
                </c:pt>
                <c:pt idx="1">
                  <c:v>11888</c:v>
                </c:pt>
                <c:pt idx="2">
                  <c:v>5506</c:v>
                </c:pt>
                <c:pt idx="3">
                  <c:v>83</c:v>
                </c:pt>
                <c:pt idx="4">
                  <c:v>6153</c:v>
                </c:pt>
                <c:pt idx="5">
                  <c:v>14888</c:v>
                </c:pt>
                <c:pt idx="6">
                  <c:v>15078</c:v>
                </c:pt>
                <c:pt idx="7">
                  <c:v>14185</c:v>
                </c:pt>
                <c:pt idx="8">
                  <c:v>6161</c:v>
                </c:pt>
                <c:pt idx="9">
                  <c:v>2670</c:v>
                </c:pt>
                <c:pt idx="10">
                  <c:v>9090</c:v>
                </c:pt>
                <c:pt idx="11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B-42E3-A951-C8C00B6D0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3663680"/>
        <c:axId val="663667008"/>
      </c:barChart>
      <c:dateAx>
        <c:axId val="66366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</a:t>
                </a:r>
              </a:p>
            </c:rich>
          </c:tx>
          <c:layout>
            <c:manualLayout>
              <c:xMode val="edge"/>
              <c:yMode val="edge"/>
              <c:x val="0.49021658401959106"/>
              <c:y val="0.921299614413078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667008"/>
        <c:crosses val="autoZero"/>
        <c:auto val="1"/>
        <c:lblOffset val="100"/>
        <c:baseTimeUnit val="months"/>
      </c:dateAx>
      <c:valAx>
        <c:axId val="6636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Porduction</a:t>
                </a:r>
                <a:r>
                  <a:rPr lang="fr-FR" baseline="0"/>
                  <a:t> - Consommation (kWh)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9.8335325260233836E-3"/>
              <c:y val="0.32695794775761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366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984532</xdr:colOff>
      <xdr:row>17</xdr:row>
      <xdr:rowOff>72030</xdr:rowOff>
    </xdr:from>
    <xdr:to>
      <xdr:col>12</xdr:col>
      <xdr:colOff>0</xdr:colOff>
      <xdr:row>34</xdr:row>
      <xdr:rowOff>86317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F32F16A-439B-41DF-BC63-E2D3ECF25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279960</xdr:colOff>
      <xdr:row>36</xdr:row>
      <xdr:rowOff>242872</xdr:rowOff>
    </xdr:from>
    <xdr:to>
      <xdr:col>11</xdr:col>
      <xdr:colOff>1766476</xdr:colOff>
      <xdr:row>55</xdr:row>
      <xdr:rowOff>238861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F5231C5-184D-4B3D-91F3-715C9470A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1746250</xdr:colOff>
      <xdr:row>19</xdr:row>
      <xdr:rowOff>18319</xdr:rowOff>
    </xdr:from>
    <xdr:to>
      <xdr:col>22</xdr:col>
      <xdr:colOff>109903</xdr:colOff>
      <xdr:row>40</xdr:row>
      <xdr:rowOff>15834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020AF61-B5AB-43EB-B0DA-40FE478E6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1428749</xdr:colOff>
      <xdr:row>43</xdr:row>
      <xdr:rowOff>112059</xdr:rowOff>
    </xdr:from>
    <xdr:to>
      <xdr:col>21</xdr:col>
      <xdr:colOff>548799</xdr:colOff>
      <xdr:row>64</xdr:row>
      <xdr:rowOff>109574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9A486AC9-4465-4C02-9680-9B9B4C5C5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K1" zoomScale="76" zoomScaleNormal="40" workbookViewId="0">
      <selection activeCell="P4" sqref="P4"/>
    </sheetView>
  </sheetViews>
  <sheetFormatPr baseColWidth="10" defaultColWidth="11.42578125" defaultRowHeight="24.95" customHeight="1" x14ac:dyDescent="0.25"/>
  <cols>
    <col min="1" max="1" width="11.85546875" style="1" customWidth="1"/>
    <col min="2" max="2" width="37.28515625" style="1" bestFit="1" customWidth="1"/>
    <col min="3" max="3" width="23.5703125" style="1" customWidth="1"/>
    <col min="4" max="4" width="31.7109375" style="1" bestFit="1" customWidth="1"/>
    <col min="5" max="5" width="15.7109375" style="1" customWidth="1"/>
    <col min="6" max="6" width="22.42578125" style="1" bestFit="1" customWidth="1"/>
    <col min="7" max="7" width="23.7109375" style="1" bestFit="1" customWidth="1"/>
    <col min="8" max="8" width="19" style="1" bestFit="1" customWidth="1"/>
    <col min="9" max="9" width="18.5703125" style="1" bestFit="1" customWidth="1"/>
    <col min="10" max="10" width="25.28515625" style="1" bestFit="1" customWidth="1"/>
    <col min="11" max="11" width="23.42578125" style="1" bestFit="1" customWidth="1"/>
    <col min="12" max="12" width="28.7109375" style="1" bestFit="1" customWidth="1"/>
    <col min="13" max="13" width="31.140625" style="1" bestFit="1" customWidth="1"/>
    <col min="14" max="14" width="26.7109375" style="1" bestFit="1" customWidth="1"/>
    <col min="15" max="16" width="24.140625" style="1" bestFit="1" customWidth="1"/>
    <col min="17" max="16384" width="11.42578125" style="1"/>
  </cols>
  <sheetData>
    <row r="1" spans="1:16" s="2" customFormat="1" ht="24.95" customHeight="1" thickBot="1" x14ac:dyDescent="0.3"/>
    <row r="2" spans="1:16" ht="24.95" customHeight="1" x14ac:dyDescent="0.25">
      <c r="B2" s="45" t="s">
        <v>10</v>
      </c>
      <c r="C2" s="46"/>
      <c r="F2" s="37"/>
      <c r="G2" s="36"/>
      <c r="H2" s="44" t="s">
        <v>7</v>
      </c>
      <c r="I2" s="44"/>
      <c r="J2" s="36"/>
      <c r="K2" s="36"/>
      <c r="L2" s="49"/>
      <c r="M2" s="42" t="s">
        <v>32</v>
      </c>
      <c r="N2" s="48"/>
      <c r="O2" s="47" t="s">
        <v>34</v>
      </c>
      <c r="P2" s="48"/>
    </row>
    <row r="3" spans="1:16" ht="24.95" customHeight="1" x14ac:dyDescent="0.25">
      <c r="B3" s="4" t="s">
        <v>11</v>
      </c>
      <c r="C3" s="5">
        <v>250</v>
      </c>
      <c r="F3" s="4" t="s">
        <v>0</v>
      </c>
      <c r="G3" s="3" t="s">
        <v>2</v>
      </c>
      <c r="H3" s="3" t="s">
        <v>5</v>
      </c>
      <c r="I3" s="3" t="s">
        <v>6</v>
      </c>
      <c r="J3" s="3" t="s">
        <v>8</v>
      </c>
      <c r="K3" s="3" t="s">
        <v>9</v>
      </c>
      <c r="L3" s="50" t="s">
        <v>31</v>
      </c>
      <c r="M3" s="4" t="s">
        <v>33</v>
      </c>
      <c r="N3" s="5" t="s">
        <v>35</v>
      </c>
      <c r="O3" s="3" t="s">
        <v>33</v>
      </c>
      <c r="P3" s="5" t="s">
        <v>35</v>
      </c>
    </row>
    <row r="4" spans="1:16" ht="24.95" customHeight="1" x14ac:dyDescent="0.25">
      <c r="B4" s="4" t="s">
        <v>12</v>
      </c>
      <c r="C4" s="5">
        <v>60</v>
      </c>
      <c r="F4" s="20">
        <v>42979</v>
      </c>
      <c r="G4" s="3">
        <v>10020</v>
      </c>
      <c r="H4" s="3">
        <v>107</v>
      </c>
      <c r="I4" s="3">
        <v>85</v>
      </c>
      <c r="J4" s="3">
        <f t="shared" ref="J4:J15" si="0">H4*$C$21+I4*$D$21</f>
        <v>16179.199999999999</v>
      </c>
      <c r="K4" s="38">
        <f t="shared" ref="K4:K14" si="1">J4/G4*100</f>
        <v>161.46906187624751</v>
      </c>
      <c r="L4" s="51">
        <f>J4-G4</f>
        <v>6159.1999999999989</v>
      </c>
      <c r="M4" s="53">
        <v>14396</v>
      </c>
      <c r="N4" s="21">
        <f>M4-G4</f>
        <v>4376</v>
      </c>
      <c r="O4" s="38">
        <v>24388</v>
      </c>
      <c r="P4" s="21">
        <f>O4-G4</f>
        <v>14368</v>
      </c>
    </row>
    <row r="5" spans="1:16" ht="24.95" customHeight="1" x14ac:dyDescent="0.25">
      <c r="B5" s="4" t="s">
        <v>13</v>
      </c>
      <c r="C5" s="5">
        <v>16</v>
      </c>
      <c r="F5" s="20">
        <v>43009</v>
      </c>
      <c r="G5" s="3">
        <v>10920</v>
      </c>
      <c r="H5" s="3">
        <v>76</v>
      </c>
      <c r="I5" s="3">
        <v>79</v>
      </c>
      <c r="J5" s="3">
        <f t="shared" si="0"/>
        <v>11998.400000000001</v>
      </c>
      <c r="K5" s="38">
        <f t="shared" si="1"/>
        <v>109.8754578754579</v>
      </c>
      <c r="L5" s="51">
        <f t="shared" ref="L5:L15" si="2">J5-G5</f>
        <v>1078.4000000000015</v>
      </c>
      <c r="M5" s="53">
        <v>13463</v>
      </c>
      <c r="N5" s="21">
        <f t="shared" ref="N5:N15" si="3">M5-G5</f>
        <v>2543</v>
      </c>
      <c r="O5" s="38">
        <v>22808</v>
      </c>
      <c r="P5" s="21">
        <f t="shared" ref="P5:P15" si="4">O5-G5</f>
        <v>11888</v>
      </c>
    </row>
    <row r="6" spans="1:16" ht="24.95" customHeight="1" x14ac:dyDescent="0.25">
      <c r="B6" s="4" t="s">
        <v>26</v>
      </c>
      <c r="C6" s="6">
        <f>4/12</f>
        <v>0.33333333333333331</v>
      </c>
      <c r="F6" s="20">
        <v>43040</v>
      </c>
      <c r="G6" s="3">
        <v>13380</v>
      </c>
      <c r="H6" s="3">
        <v>52</v>
      </c>
      <c r="I6" s="3">
        <v>66</v>
      </c>
      <c r="J6" s="3">
        <f t="shared" si="0"/>
        <v>8534.4</v>
      </c>
      <c r="K6" s="38">
        <f t="shared" si="1"/>
        <v>63.784753363228695</v>
      </c>
      <c r="L6" s="51">
        <f t="shared" si="2"/>
        <v>-4845.6000000000004</v>
      </c>
      <c r="M6" s="53">
        <v>11148</v>
      </c>
      <c r="N6" s="21">
        <f t="shared" si="3"/>
        <v>-2232</v>
      </c>
      <c r="O6" s="38">
        <v>18886</v>
      </c>
      <c r="P6" s="21">
        <f t="shared" si="4"/>
        <v>5506</v>
      </c>
    </row>
    <row r="7" spans="1:16" ht="24.95" customHeight="1" x14ac:dyDescent="0.25">
      <c r="B7" s="4" t="s">
        <v>27</v>
      </c>
      <c r="C7" s="5">
        <f>ATAN(C6)*180/PI()</f>
        <v>18.43494882292201</v>
      </c>
      <c r="F7" s="20">
        <v>43070</v>
      </c>
      <c r="G7" s="3">
        <v>19140</v>
      </c>
      <c r="H7" s="3">
        <v>46</v>
      </c>
      <c r="I7" s="3">
        <v>67</v>
      </c>
      <c r="J7" s="3">
        <f t="shared" si="0"/>
        <v>7784</v>
      </c>
      <c r="K7" s="38">
        <f t="shared" si="1"/>
        <v>40.668756530825497</v>
      </c>
      <c r="L7" s="51">
        <f t="shared" si="2"/>
        <v>-11356</v>
      </c>
      <c r="M7" s="53">
        <v>11347</v>
      </c>
      <c r="N7" s="21">
        <f t="shared" si="3"/>
        <v>-7793</v>
      </c>
      <c r="O7" s="38">
        <v>19223</v>
      </c>
      <c r="P7" s="21">
        <f t="shared" si="4"/>
        <v>83</v>
      </c>
    </row>
    <row r="8" spans="1:16" ht="24.95" customHeight="1" x14ac:dyDescent="0.25">
      <c r="B8" s="4" t="s">
        <v>16</v>
      </c>
      <c r="C8" s="5">
        <v>0.4</v>
      </c>
      <c r="F8" s="20">
        <v>43101</v>
      </c>
      <c r="G8" s="3">
        <v>16560</v>
      </c>
      <c r="H8" s="3">
        <v>59</v>
      </c>
      <c r="I8" s="3">
        <v>79</v>
      </c>
      <c r="J8" s="3">
        <f t="shared" si="0"/>
        <v>9795.2000000000007</v>
      </c>
      <c r="K8" s="38">
        <f t="shared" si="1"/>
        <v>59.149758454106284</v>
      </c>
      <c r="L8" s="51">
        <f t="shared" si="2"/>
        <v>-6764.7999999999993</v>
      </c>
      <c r="M8" s="53">
        <v>13407</v>
      </c>
      <c r="N8" s="21">
        <f t="shared" si="3"/>
        <v>-3153</v>
      </c>
      <c r="O8" s="38">
        <v>22713</v>
      </c>
      <c r="P8" s="21">
        <f t="shared" si="4"/>
        <v>6153</v>
      </c>
    </row>
    <row r="9" spans="1:16" ht="24.95" customHeight="1" x14ac:dyDescent="0.25">
      <c r="A9" s="2"/>
      <c r="B9" s="4" t="s">
        <v>14</v>
      </c>
      <c r="C9" s="5">
        <v>2.0779999999999998</v>
      </c>
      <c r="F9" s="20">
        <v>43132</v>
      </c>
      <c r="G9" s="3">
        <v>11700</v>
      </c>
      <c r="H9" s="3">
        <v>83</v>
      </c>
      <c r="I9" s="3">
        <v>92</v>
      </c>
      <c r="J9" s="3">
        <f t="shared" si="0"/>
        <v>13259.199999999999</v>
      </c>
      <c r="K9" s="38">
        <f t="shared" si="1"/>
        <v>113.32649572649571</v>
      </c>
      <c r="L9" s="51">
        <f t="shared" si="2"/>
        <v>1559.1999999999989</v>
      </c>
      <c r="M9" s="53">
        <v>15694</v>
      </c>
      <c r="N9" s="21">
        <f t="shared" si="3"/>
        <v>3994</v>
      </c>
      <c r="O9" s="38">
        <v>26588</v>
      </c>
      <c r="P9" s="21">
        <f t="shared" si="4"/>
        <v>14888</v>
      </c>
    </row>
    <row r="10" spans="1:16" ht="24.95" customHeight="1" thickBot="1" x14ac:dyDescent="0.3">
      <c r="A10" s="2"/>
      <c r="B10" s="7" t="s">
        <v>15</v>
      </c>
      <c r="C10" s="8">
        <v>0.99199999999999999</v>
      </c>
      <c r="F10" s="20">
        <v>43160</v>
      </c>
      <c r="G10" s="3">
        <v>13080</v>
      </c>
      <c r="H10" s="3">
        <v>115</v>
      </c>
      <c r="I10" s="3">
        <v>98</v>
      </c>
      <c r="J10" s="3">
        <f t="shared" si="0"/>
        <v>17569.599999999999</v>
      </c>
      <c r="K10" s="38">
        <f t="shared" si="1"/>
        <v>134.3241590214067</v>
      </c>
      <c r="L10" s="51">
        <f t="shared" si="2"/>
        <v>4489.5999999999985</v>
      </c>
      <c r="M10" s="53">
        <v>16621</v>
      </c>
      <c r="N10" s="21">
        <f t="shared" si="3"/>
        <v>3541</v>
      </c>
      <c r="O10" s="38">
        <v>28158</v>
      </c>
      <c r="P10" s="21">
        <f t="shared" si="4"/>
        <v>15078</v>
      </c>
    </row>
    <row r="11" spans="1:16" ht="24.95" customHeight="1" thickBot="1" x14ac:dyDescent="0.3">
      <c r="A11" s="2"/>
      <c r="B11" s="2"/>
      <c r="C11" s="2"/>
      <c r="F11" s="20">
        <v>43191</v>
      </c>
      <c r="G11" s="3">
        <v>9660</v>
      </c>
      <c r="H11" s="3">
        <v>132</v>
      </c>
      <c r="I11" s="3">
        <v>83</v>
      </c>
      <c r="J11" s="3">
        <f t="shared" si="0"/>
        <v>19364.800000000003</v>
      </c>
      <c r="K11" s="38">
        <f t="shared" si="1"/>
        <v>200.46376811594206</v>
      </c>
      <c r="L11" s="51">
        <f t="shared" si="2"/>
        <v>9704.8000000000029</v>
      </c>
      <c r="M11" s="53">
        <v>14075</v>
      </c>
      <c r="N11" s="21">
        <f t="shared" si="3"/>
        <v>4415</v>
      </c>
      <c r="O11" s="38">
        <v>23845</v>
      </c>
      <c r="P11" s="21">
        <f t="shared" si="4"/>
        <v>14185</v>
      </c>
    </row>
    <row r="12" spans="1:16" ht="24.95" customHeight="1" thickBot="1" x14ac:dyDescent="0.3">
      <c r="A12" s="2"/>
      <c r="C12" s="17" t="s">
        <v>20</v>
      </c>
      <c r="D12" s="18" t="s">
        <v>21</v>
      </c>
      <c r="E12" s="9"/>
      <c r="F12" s="20">
        <v>43221</v>
      </c>
      <c r="G12" s="3">
        <v>13260</v>
      </c>
      <c r="H12" s="3">
        <v>135</v>
      </c>
      <c r="I12" s="3">
        <v>67</v>
      </c>
      <c r="J12" s="3">
        <f t="shared" si="0"/>
        <v>19318.400000000001</v>
      </c>
      <c r="K12" s="38">
        <f t="shared" si="1"/>
        <v>145.68929110105583</v>
      </c>
      <c r="L12" s="51">
        <f t="shared" si="2"/>
        <v>6058.4000000000015</v>
      </c>
      <c r="M12" s="53">
        <v>11464</v>
      </c>
      <c r="N12" s="21">
        <f t="shared" si="3"/>
        <v>-1796</v>
      </c>
      <c r="O12" s="38">
        <v>19421</v>
      </c>
      <c r="P12" s="21">
        <f t="shared" si="4"/>
        <v>6161</v>
      </c>
    </row>
    <row r="13" spans="1:16" ht="24.95" customHeight="1" x14ac:dyDescent="0.25">
      <c r="A13" s="2"/>
      <c r="B13" s="16" t="s">
        <v>25</v>
      </c>
      <c r="C13" s="24">
        <f>C3*0.3048</f>
        <v>76.2</v>
      </c>
      <c r="D13" s="25">
        <f>C3*0.3048</f>
        <v>76.2</v>
      </c>
      <c r="F13" s="20">
        <v>43252</v>
      </c>
      <c r="G13" s="3">
        <v>15000</v>
      </c>
      <c r="H13" s="3">
        <v>136</v>
      </c>
      <c r="I13" s="3">
        <v>61</v>
      </c>
      <c r="J13" s="3">
        <f t="shared" si="0"/>
        <v>19284.8</v>
      </c>
      <c r="K13" s="38">
        <f t="shared" si="1"/>
        <v>128.56533333333334</v>
      </c>
      <c r="L13" s="51">
        <f t="shared" si="2"/>
        <v>4284.7999999999993</v>
      </c>
      <c r="M13" s="53">
        <v>10430</v>
      </c>
      <c r="N13" s="21">
        <f t="shared" si="3"/>
        <v>-4570</v>
      </c>
      <c r="O13" s="38">
        <v>17670</v>
      </c>
      <c r="P13" s="21">
        <f t="shared" si="4"/>
        <v>2670</v>
      </c>
    </row>
    <row r="14" spans="1:16" ht="24.95" customHeight="1" thickBot="1" x14ac:dyDescent="0.3">
      <c r="A14" s="2"/>
      <c r="B14" s="11" t="s">
        <v>24</v>
      </c>
      <c r="C14" s="26">
        <f>C4/2*0.3048/COS(RADIANS(C7))</f>
        <v>9.6386223081932201</v>
      </c>
      <c r="D14" s="27">
        <f>C5/2*0.3048</f>
        <v>2.4384000000000001</v>
      </c>
      <c r="F14" s="20">
        <v>43282</v>
      </c>
      <c r="G14" s="3">
        <v>10080</v>
      </c>
      <c r="H14" s="3">
        <v>142</v>
      </c>
      <c r="I14" s="3">
        <v>67</v>
      </c>
      <c r="J14" s="3">
        <f t="shared" si="0"/>
        <v>20225.600000000002</v>
      </c>
      <c r="K14" s="38">
        <f t="shared" si="1"/>
        <v>200.65079365079364</v>
      </c>
      <c r="L14" s="51">
        <f t="shared" si="2"/>
        <v>10145.600000000002</v>
      </c>
      <c r="M14" s="53">
        <v>11315</v>
      </c>
      <c r="N14" s="21">
        <f t="shared" si="3"/>
        <v>1235</v>
      </c>
      <c r="O14" s="38">
        <v>19170</v>
      </c>
      <c r="P14" s="21">
        <f t="shared" si="4"/>
        <v>9090</v>
      </c>
    </row>
    <row r="15" spans="1:16" ht="24.95" customHeight="1" x14ac:dyDescent="0.25">
      <c r="A15" s="42" t="s">
        <v>22</v>
      </c>
      <c r="B15" s="12" t="s">
        <v>18</v>
      </c>
      <c r="C15" s="26">
        <f>C13/C9</f>
        <v>36.669874879692017</v>
      </c>
      <c r="D15" s="27">
        <f>D13/C9</f>
        <v>36.669874879692017</v>
      </c>
      <c r="F15" s="20">
        <v>43313</v>
      </c>
      <c r="G15" s="3">
        <v>12300</v>
      </c>
      <c r="H15" s="3">
        <v>131</v>
      </c>
      <c r="I15" s="3">
        <v>77</v>
      </c>
      <c r="J15" s="3">
        <f t="shared" si="0"/>
        <v>19072</v>
      </c>
      <c r="K15" s="38">
        <f t="shared" ref="K15" si="5">J15/G15*100</f>
        <v>155.0569105691057</v>
      </c>
      <c r="L15" s="51">
        <f t="shared" si="2"/>
        <v>6772</v>
      </c>
      <c r="M15" s="53">
        <v>13163</v>
      </c>
      <c r="N15" s="21">
        <f t="shared" si="3"/>
        <v>863</v>
      </c>
      <c r="O15" s="38">
        <v>22300</v>
      </c>
      <c r="P15" s="21">
        <f t="shared" si="4"/>
        <v>10000</v>
      </c>
    </row>
    <row r="16" spans="1:16" ht="24.95" customHeight="1" thickBot="1" x14ac:dyDescent="0.3">
      <c r="A16" s="43"/>
      <c r="B16" s="19" t="s">
        <v>17</v>
      </c>
      <c r="C16" s="28">
        <f>C14/C10</f>
        <v>9.7163531332592949</v>
      </c>
      <c r="D16" s="29">
        <f>D14/C10</f>
        <v>2.4580645161290322</v>
      </c>
      <c r="F16" s="7" t="s">
        <v>1</v>
      </c>
      <c r="G16" s="22">
        <f>SUM(G4:G15)</f>
        <v>155100</v>
      </c>
      <c r="H16" s="22">
        <f>SUM(H4:H15)</f>
        <v>1214</v>
      </c>
      <c r="I16" s="22">
        <f>SUM(I4:I15)</f>
        <v>921</v>
      </c>
      <c r="J16" s="39">
        <f>SUM(J4:J15)</f>
        <v>182385.6</v>
      </c>
      <c r="K16" s="39">
        <f>J16/G16*100</f>
        <v>117.59226305609285</v>
      </c>
      <c r="L16" s="52">
        <f>SUM(L4:L15)</f>
        <v>27285.600000000006</v>
      </c>
      <c r="M16" s="54">
        <f>SUM(M4:M15)</f>
        <v>156523</v>
      </c>
      <c r="N16" s="23">
        <f>SUM(N4:N15)</f>
        <v>1423</v>
      </c>
      <c r="O16" s="39">
        <f>SUM(O4:O15)</f>
        <v>265170</v>
      </c>
      <c r="P16" s="23">
        <f>SUM(P4:P15)</f>
        <v>110070</v>
      </c>
    </row>
    <row r="17" spans="1:4" ht="24.95" customHeight="1" x14ac:dyDescent="0.25">
      <c r="A17" s="42" t="s">
        <v>23</v>
      </c>
      <c r="B17" s="12" t="s">
        <v>18</v>
      </c>
      <c r="C17" s="26">
        <f>C13/C10</f>
        <v>76.814516129032256</v>
      </c>
      <c r="D17" s="40" t="s">
        <v>28</v>
      </c>
    </row>
    <row r="18" spans="1:4" ht="24.95" customHeight="1" thickBot="1" x14ac:dyDescent="0.3">
      <c r="A18" s="43"/>
      <c r="B18" s="13" t="s">
        <v>17</v>
      </c>
      <c r="C18" s="30">
        <f>C14/C9</f>
        <v>4.6384130453287877</v>
      </c>
      <c r="D18" s="41"/>
    </row>
    <row r="19" spans="1:4" ht="24.95" customHeight="1" x14ac:dyDescent="0.25">
      <c r="A19" s="2"/>
      <c r="B19" s="14" t="s">
        <v>19</v>
      </c>
      <c r="C19" s="30">
        <f>MAX(INT(C15)*INT(C16),INT(C17)*INT(C18))</f>
        <v>324</v>
      </c>
      <c r="D19" s="31">
        <f>INT(D15)*INT(D16)-4</f>
        <v>68</v>
      </c>
    </row>
    <row r="20" spans="1:4" s="2" customFormat="1" ht="24.95" customHeight="1" x14ac:dyDescent="0.25">
      <c r="B20" s="10" t="s">
        <v>29</v>
      </c>
      <c r="C20" s="32">
        <f>C19*C9*C10</f>
        <v>667.88582399999996</v>
      </c>
      <c r="D20" s="33">
        <f>D19*C9*C10</f>
        <v>140.17356799999999</v>
      </c>
    </row>
    <row r="21" spans="1:4" ht="24.95" customHeight="1" thickBot="1" x14ac:dyDescent="0.3">
      <c r="A21" s="2"/>
      <c r="B21" s="15" t="s">
        <v>30</v>
      </c>
      <c r="C21" s="34">
        <f>C19*C8</f>
        <v>129.6</v>
      </c>
      <c r="D21" s="35">
        <f>D19*C8</f>
        <v>27.200000000000003</v>
      </c>
    </row>
    <row r="23" spans="1:4" ht="24.95" customHeight="1" x14ac:dyDescent="0.25">
      <c r="A23" s="2"/>
      <c r="B23" s="2"/>
      <c r="C23" s="2"/>
    </row>
    <row r="24" spans="1:4" ht="24.95" customHeight="1" x14ac:dyDescent="0.25">
      <c r="A24" s="2"/>
    </row>
    <row r="25" spans="1:4" ht="24.95" customHeight="1" x14ac:dyDescent="0.25">
      <c r="A25" s="2"/>
    </row>
    <row r="26" spans="1:4" ht="24.95" customHeight="1" x14ac:dyDescent="0.25">
      <c r="A26" s="2"/>
    </row>
    <row r="27" spans="1:4" ht="24.95" customHeight="1" x14ac:dyDescent="0.25">
      <c r="A27" s="2"/>
    </row>
    <row r="28" spans="1:4" ht="24.95" customHeight="1" x14ac:dyDescent="0.25">
      <c r="A28" s="2"/>
    </row>
    <row r="29" spans="1:4" ht="24.95" customHeight="1" x14ac:dyDescent="0.25">
      <c r="A29" s="2"/>
    </row>
    <row r="30" spans="1:4" ht="24.95" customHeight="1" x14ac:dyDescent="0.25">
      <c r="A30" s="2"/>
    </row>
    <row r="55" spans="2:3" ht="24.95" customHeight="1" x14ac:dyDescent="0.25">
      <c r="B55" s="1" t="s">
        <v>3</v>
      </c>
      <c r="C55" s="1">
        <v>129.6</v>
      </c>
    </row>
    <row r="56" spans="2:3" ht="24.95" customHeight="1" x14ac:dyDescent="0.25">
      <c r="B56" s="1" t="s">
        <v>4</v>
      </c>
      <c r="C56" s="1">
        <v>27.2</v>
      </c>
    </row>
  </sheetData>
  <mergeCells count="7">
    <mergeCell ref="M2:N2"/>
    <mergeCell ref="O2:P2"/>
    <mergeCell ref="D17:D18"/>
    <mergeCell ref="A15:A16"/>
    <mergeCell ref="A17:A18"/>
    <mergeCell ref="H2:I2"/>
    <mergeCell ref="B2:C2"/>
  </mergeCells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Q.2.3.4</vt:lpstr>
    </vt:vector>
  </TitlesOfParts>
  <Company>Ecole de technologie supérieure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Lunel, Tanguy</dc:creator>
  <cp:lastModifiedBy>Bastien</cp:lastModifiedBy>
  <dcterms:created xsi:type="dcterms:W3CDTF">2019-11-25T19:53:17Z</dcterms:created>
  <dcterms:modified xsi:type="dcterms:W3CDTF">2021-04-13T23:12:21Z</dcterms:modified>
</cp:coreProperties>
</file>