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n disque\02_Enseignement ETS\00_ENR\02_Notions fondamentales 2019-10-30\2.2_Énergie\04-EvFormatives (exercices)\Anciennes Ressources\"/>
    </mc:Choice>
  </mc:AlternateContent>
  <xr:revisionPtr revIDLastSave="0" documentId="13_ncr:1_{C161E24E-F76F-4B83-9A72-185DB1E7AC93}" xr6:coauthVersionLast="36" xr6:coauthVersionMax="36" xr10:uidLastSave="{00000000-0000-0000-0000-000000000000}"/>
  <bookViews>
    <workbookView xWindow="120" yWindow="135" windowWidth="12915" windowHeight="8220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L55" i="1" l="1"/>
  <c r="H43" i="1"/>
  <c r="G63" i="1"/>
  <c r="E63" i="1"/>
  <c r="D63" i="1"/>
  <c r="F63" i="1"/>
  <c r="C63" i="1"/>
  <c r="H63" i="1"/>
  <c r="F59" i="1"/>
  <c r="F55" i="1"/>
  <c r="F56" i="1" s="1"/>
  <c r="B63" i="1"/>
  <c r="D55" i="1"/>
  <c r="D56" i="1" s="1"/>
  <c r="D59" i="1"/>
  <c r="B59" i="1"/>
  <c r="B56" i="1"/>
  <c r="B53" i="1"/>
  <c r="B51" i="1"/>
  <c r="B50" i="1"/>
  <c r="B49" i="1"/>
  <c r="B46" i="1"/>
  <c r="B45" i="1"/>
  <c r="B44" i="1"/>
  <c r="B20" i="1"/>
  <c r="L19" i="1"/>
  <c r="J19" i="1"/>
  <c r="H19" i="1"/>
  <c r="F19" i="1"/>
  <c r="D19" i="1"/>
  <c r="B19" i="1"/>
  <c r="L18" i="1"/>
  <c r="J18" i="1"/>
  <c r="H18" i="1"/>
  <c r="F18" i="1"/>
  <c r="D18" i="1"/>
  <c r="B18" i="1"/>
  <c r="L12" i="1"/>
  <c r="L11" i="1" s="1"/>
  <c r="L10" i="1" s="1"/>
  <c r="L17" i="1" s="1"/>
  <c r="J12" i="1"/>
  <c r="J11" i="1"/>
  <c r="J10" i="1" s="1"/>
  <c r="J17" i="1" s="1"/>
  <c r="H11" i="1"/>
  <c r="H10" i="1" s="1"/>
  <c r="H12" i="1"/>
  <c r="F12" i="1"/>
  <c r="F11" i="1" s="1"/>
  <c r="F10" i="1" s="1"/>
  <c r="K32" i="1"/>
  <c r="K34" i="1"/>
  <c r="K36" i="1" s="1"/>
  <c r="D10" i="1"/>
  <c r="D11" i="1" s="1"/>
  <c r="D12" i="1" s="1"/>
  <c r="H13" i="1" l="1"/>
  <c r="H17" i="1"/>
  <c r="F13" i="1"/>
  <c r="F17" i="1"/>
  <c r="D17" i="1"/>
  <c r="L13" i="1"/>
  <c r="J13" i="1"/>
  <c r="D13" i="1"/>
  <c r="B10" i="1"/>
  <c r="B17" i="1" l="1"/>
  <c r="B13" i="1"/>
  <c r="B11" i="1"/>
  <c r="B12" i="1" s="1"/>
  <c r="B35" i="1"/>
  <c r="B36" i="1" s="1"/>
  <c r="B34" i="1"/>
  <c r="B30" i="1"/>
  <c r="B23" i="1"/>
  <c r="B24" i="1" s="1"/>
  <c r="B25" i="1" s="1"/>
  <c r="B27" i="1" s="1"/>
  <c r="B39" i="1" s="1"/>
</calcChain>
</file>

<file path=xl/sharedStrings.xml><?xml version="1.0" encoding="utf-8"?>
<sst xmlns="http://schemas.openxmlformats.org/spreadsheetml/2006/main" count="173" uniqueCount="84">
  <si>
    <t>Métabolisme de base</t>
  </si>
  <si>
    <t>kJ/kg/h</t>
  </si>
  <si>
    <t xml:space="preserve">Federal department of Economic Affairs </t>
  </si>
  <si>
    <t>Conversion J/Wh</t>
  </si>
  <si>
    <t>kWh/kg/h</t>
  </si>
  <si>
    <t>Wh/kg/h</t>
  </si>
  <si>
    <t>Wh/kg/d</t>
  </si>
  <si>
    <t>par jour</t>
  </si>
  <si>
    <t>par heure</t>
  </si>
  <si>
    <t>Métabolisme, humain de 70kg</t>
  </si>
  <si>
    <t>Wh/d</t>
  </si>
  <si>
    <t>Une heure de vélo</t>
  </si>
  <si>
    <t>kJ</t>
  </si>
  <si>
    <t>Wh</t>
  </si>
  <si>
    <t>Calorie</t>
  </si>
  <si>
    <t>kcal</t>
  </si>
  <si>
    <t>cal/Wh</t>
  </si>
  <si>
    <t>J/Wh</t>
  </si>
  <si>
    <t>J/cal</t>
  </si>
  <si>
    <t>kWh</t>
  </si>
  <si>
    <t>Activité quotidinne compléte</t>
  </si>
  <si>
    <t>Essence</t>
  </si>
  <si>
    <t>Wh/kg</t>
  </si>
  <si>
    <t>Nombre de personnes de 70 kg</t>
  </si>
  <si>
    <t>Comparaison batterie-essence-humain</t>
  </si>
  <si>
    <t>Site du gouvernement Suisse</t>
  </si>
  <si>
    <t xml:space="preserve">http://www.bwl.admin.ch/themen/00509/00528/index.html?lang=en </t>
  </si>
  <si>
    <t>Une batterie ordinaire au plomb</t>
  </si>
  <si>
    <t>Formule de Black 1996 (wiki)</t>
  </si>
  <si>
    <t xml:space="preserve">Femme 0,963P^0,48xT^0,5xA^-0,13 [MJ]
</t>
  </si>
  <si>
    <t xml:space="preserve">Homme 1,083P^0,48xT^0,5xA^-0,13 [MJ]
</t>
  </si>
  <si>
    <t>A</t>
  </si>
  <si>
    <t>ans</t>
  </si>
  <si>
    <t>P</t>
  </si>
  <si>
    <t>kg</t>
  </si>
  <si>
    <t>T</t>
  </si>
  <si>
    <t>m</t>
  </si>
  <si>
    <t>MJ/j</t>
  </si>
  <si>
    <t>Homme</t>
  </si>
  <si>
    <t>Femme</t>
  </si>
  <si>
    <t>Taux métabolique de base</t>
  </si>
  <si>
    <t>Conversion</t>
  </si>
  <si>
    <t>cal/kcal</t>
  </si>
  <si>
    <t>Mcal/j</t>
  </si>
  <si>
    <t>kcal/j</t>
  </si>
  <si>
    <t>W</t>
  </si>
  <si>
    <t>Hypothèse</t>
  </si>
  <si>
    <t>cal/s</t>
  </si>
  <si>
    <t>s/h</t>
  </si>
  <si>
    <t>cal/h</t>
  </si>
  <si>
    <t>h/j</t>
  </si>
  <si>
    <t>»</t>
  </si>
  <si>
    <t xml:space="preserve">Taux métabolique de base </t>
  </si>
  <si>
    <t>Formule du net</t>
  </si>
  <si>
    <t xml:space="preserve">Homme 259 P^0,48xT^0,5xA^-0,13 [kcal]
</t>
  </si>
  <si>
    <t xml:space="preserve">Femme 230 P^0,48xT^0,5xA^-0,13 [kcal]
</t>
  </si>
  <si>
    <t>idem</t>
  </si>
  <si>
    <t>Formule de Roza et Shizgal (1984)</t>
  </si>
  <si>
    <t xml:space="preserve">Homme 13,707P + 492,3T -6,673A +77,607 [kcal] 
</t>
  </si>
  <si>
    <t xml:space="preserve">Femme 9,740P + 172,9T -4,737A +667,051 [kcal] 
</t>
  </si>
  <si>
    <t>MB  unitaire calculé</t>
  </si>
  <si>
    <t xml:space="preserve">MB unitaire </t>
  </si>
  <si>
    <t>COURSE À PIED</t>
  </si>
  <si>
    <t>Brisswalter et Hausswirth</t>
  </si>
  <si>
    <t>Temps</t>
  </si>
  <si>
    <t>h</t>
  </si>
  <si>
    <t>minutes</t>
  </si>
  <si>
    <t>secondes</t>
  </si>
  <si>
    <t>Cr = 4,6 J/kg/m</t>
  </si>
  <si>
    <t>Masse</t>
  </si>
  <si>
    <t>Distance</t>
  </si>
  <si>
    <t>J</t>
  </si>
  <si>
    <t xml:space="preserve">Cr =  </t>
  </si>
  <si>
    <t>Puissance</t>
  </si>
  <si>
    <t>Puissance ? / 60 s/minute</t>
  </si>
  <si>
    <t>Vitesse moyenne</t>
  </si>
  <si>
    <t xml:space="preserve">m </t>
  </si>
  <si>
    <t>m/s</t>
  </si>
  <si>
    <t>Vitesse Daniel</t>
  </si>
  <si>
    <t>km/h</t>
  </si>
  <si>
    <t>P/m</t>
  </si>
  <si>
    <t xml:space="preserve">P </t>
  </si>
  <si>
    <t xml:space="preserve">Distance </t>
  </si>
  <si>
    <t>Record de temps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</si>
</sst>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8" formatCode="0.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595959"/>
      <name val="Times New Roman"/>
      <family val="1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NumberFormat="1"/>
    <xf numFmtId="0" fontId="3" fillId="0" borderId="0" xfId="0" applyNumberFormat="1" applyFont="1"/>
    <xf numFmtId="0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horizontal="left" readingOrder="1"/>
    </xf>
    <xf numFmtId="2" fontId="2" fillId="0" borderId="0" xfId="0" applyNumberFormat="1" applyFont="1"/>
    <xf numFmtId="2" fontId="3" fillId="0" borderId="0" xfId="0" applyNumberFormat="1" applyFont="1"/>
    <xf numFmtId="164" fontId="2" fillId="0" borderId="0" xfId="0" applyNumberFormat="1" applyFont="1"/>
    <xf numFmtId="0" fontId="6" fillId="0" borderId="0" xfId="1" applyAlignment="1" applyProtection="1">
      <alignment horizontal="left" readingOrder="1"/>
    </xf>
    <xf numFmtId="165" fontId="0" fillId="0" borderId="0" xfId="0" applyNumberFormat="1"/>
    <xf numFmtId="0" fontId="0" fillId="0" borderId="0" xfId="0" applyFont="1" applyAlignment="1">
      <alignment wrapText="1"/>
    </xf>
    <xf numFmtId="0" fontId="7" fillId="0" borderId="0" xfId="0" applyFont="1"/>
    <xf numFmtId="0" fontId="0" fillId="0" borderId="0" xfId="0" applyNumberFormat="1" applyAlignment="1">
      <alignment horizontal="right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8" fillId="0" borderId="0" xfId="0" applyFont="1" applyAlignment="1">
      <alignment horizontal="right"/>
    </xf>
    <xf numFmtId="168" fontId="0" fillId="0" borderId="0" xfId="0" applyNumberFormat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wl.admin.ch/themen/00509/00528/index.html?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topLeftCell="A29" zoomScaleNormal="100" workbookViewId="0">
      <selection activeCell="L56" sqref="L56"/>
    </sheetView>
  </sheetViews>
  <sheetFormatPr baseColWidth="10" defaultRowHeight="15" x14ac:dyDescent="0.25"/>
  <cols>
    <col min="1" max="1" width="37.28515625" customWidth="1"/>
    <col min="2" max="2" width="11.85546875" style="3" bestFit="1" customWidth="1"/>
    <col min="3" max="3" width="9.85546875" customWidth="1"/>
    <col min="5" max="5" width="12.85546875" customWidth="1"/>
    <col min="6" max="6" width="13.28515625" customWidth="1"/>
  </cols>
  <sheetData>
    <row r="1" spans="1:13" x14ac:dyDescent="0.25">
      <c r="A1" s="1"/>
    </row>
    <row r="2" spans="1:13" x14ac:dyDescent="0.25">
      <c r="A2" t="s">
        <v>24</v>
      </c>
    </row>
    <row r="3" spans="1:13" ht="15" customHeight="1" x14ac:dyDescent="0.25">
      <c r="A3" s="6" t="s">
        <v>28</v>
      </c>
      <c r="F3" s="6" t="s">
        <v>53</v>
      </c>
      <c r="J3" s="6" t="s">
        <v>57</v>
      </c>
    </row>
    <row r="4" spans="1:13" ht="15" customHeight="1" x14ac:dyDescent="0.25">
      <c r="A4" s="6" t="s">
        <v>30</v>
      </c>
      <c r="F4" s="7" t="s">
        <v>54</v>
      </c>
      <c r="J4" s="7" t="s">
        <v>58</v>
      </c>
    </row>
    <row r="5" spans="1:13" ht="15" customHeight="1" x14ac:dyDescent="0.25">
      <c r="A5" s="6" t="s">
        <v>29</v>
      </c>
      <c r="F5" s="7" t="s">
        <v>55</v>
      </c>
      <c r="J5" s="7" t="s">
        <v>59</v>
      </c>
    </row>
    <row r="6" spans="1:13" x14ac:dyDescent="0.25">
      <c r="A6" s="13"/>
      <c r="B6" s="15" t="s">
        <v>38</v>
      </c>
      <c r="D6" t="s">
        <v>39</v>
      </c>
      <c r="F6" s="15" t="s">
        <v>38</v>
      </c>
      <c r="H6" t="s">
        <v>39</v>
      </c>
      <c r="J6" s="15" t="s">
        <v>38</v>
      </c>
      <c r="L6" t="s">
        <v>39</v>
      </c>
    </row>
    <row r="7" spans="1:13" x14ac:dyDescent="0.25">
      <c r="A7" s="13" t="s">
        <v>31</v>
      </c>
      <c r="B7" s="3">
        <v>20</v>
      </c>
      <c r="C7" t="s">
        <v>32</v>
      </c>
      <c r="D7">
        <v>20</v>
      </c>
      <c r="E7" t="s">
        <v>32</v>
      </c>
      <c r="F7" s="3">
        <v>20</v>
      </c>
      <c r="G7" t="s">
        <v>32</v>
      </c>
      <c r="H7">
        <v>20</v>
      </c>
      <c r="I7" t="s">
        <v>32</v>
      </c>
      <c r="J7" s="3">
        <v>20</v>
      </c>
      <c r="K7" t="s">
        <v>32</v>
      </c>
      <c r="L7">
        <v>20</v>
      </c>
      <c r="M7" t="s">
        <v>32</v>
      </c>
    </row>
    <row r="8" spans="1:13" x14ac:dyDescent="0.25">
      <c r="A8" s="13" t="s">
        <v>33</v>
      </c>
      <c r="B8" s="3">
        <v>70</v>
      </c>
      <c r="C8" t="s">
        <v>34</v>
      </c>
      <c r="D8">
        <v>60</v>
      </c>
      <c r="E8" t="s">
        <v>34</v>
      </c>
      <c r="F8" s="3">
        <v>70</v>
      </c>
      <c r="G8" t="s">
        <v>34</v>
      </c>
      <c r="H8">
        <v>60</v>
      </c>
      <c r="I8" t="s">
        <v>34</v>
      </c>
      <c r="J8" s="3">
        <v>70</v>
      </c>
      <c r="K8" t="s">
        <v>34</v>
      </c>
      <c r="L8">
        <v>60</v>
      </c>
      <c r="M8" t="s">
        <v>34</v>
      </c>
    </row>
    <row r="9" spans="1:13" x14ac:dyDescent="0.25">
      <c r="A9" s="13" t="s">
        <v>35</v>
      </c>
      <c r="B9" s="3">
        <v>1.8</v>
      </c>
      <c r="C9" t="s">
        <v>36</v>
      </c>
      <c r="D9">
        <v>1.65</v>
      </c>
      <c r="E9" t="s">
        <v>36</v>
      </c>
      <c r="F9" s="3">
        <v>1.8</v>
      </c>
      <c r="G9" t="s">
        <v>36</v>
      </c>
      <c r="H9">
        <v>1.65</v>
      </c>
      <c r="I9" t="s">
        <v>36</v>
      </c>
      <c r="J9" s="3">
        <v>1.8</v>
      </c>
      <c r="K9" t="s">
        <v>36</v>
      </c>
      <c r="L9">
        <v>1.65</v>
      </c>
      <c r="M9" t="s">
        <v>36</v>
      </c>
    </row>
    <row r="10" spans="1:13" x14ac:dyDescent="0.25">
      <c r="A10" s="6" t="s">
        <v>52</v>
      </c>
      <c r="B10" s="12">
        <f>1.083*$B$8^0.48*$B$9^0.5*$B$7^-0.13</f>
        <v>7.5644589240356099</v>
      </c>
      <c r="C10" t="s">
        <v>37</v>
      </c>
      <c r="D10" s="12">
        <f>0.963*$D$8^0.48*$D$9^0.5*$D$7^-0.13</f>
        <v>5.9806303438429236</v>
      </c>
      <c r="E10" t="s">
        <v>37</v>
      </c>
      <c r="F10" s="12">
        <f>F11*F29</f>
        <v>7.5618047279219125</v>
      </c>
      <c r="G10" t="s">
        <v>37</v>
      </c>
      <c r="H10" s="12">
        <f>H11*F29</f>
        <v>5.9706936786818137</v>
      </c>
      <c r="I10" t="s">
        <v>37</v>
      </c>
      <c r="J10" s="12">
        <f>J11*F29</f>
        <v>7.4792196599999992</v>
      </c>
      <c r="K10" t="s">
        <v>37</v>
      </c>
      <c r="L10" s="12">
        <f>L11*F29</f>
        <v>6.0281284799999995</v>
      </c>
      <c r="M10" t="s">
        <v>37</v>
      </c>
    </row>
    <row r="11" spans="1:13" x14ac:dyDescent="0.25">
      <c r="A11" s="6" t="s">
        <v>40</v>
      </c>
      <c r="B11" s="12">
        <f>B10/$F$29</f>
        <v>1.8096791684295719</v>
      </c>
      <c r="C11" t="s">
        <v>43</v>
      </c>
      <c r="D11" s="12">
        <f>D10/$F$29</f>
        <v>1.4307728095318</v>
      </c>
      <c r="E11" t="s">
        <v>43</v>
      </c>
      <c r="F11" s="12">
        <f>F12/1000</f>
        <v>1.8090441932827543</v>
      </c>
      <c r="G11" t="s">
        <v>43</v>
      </c>
      <c r="H11" s="12">
        <f>H12/1000</f>
        <v>1.4283956169095249</v>
      </c>
      <c r="I11" t="s">
        <v>43</v>
      </c>
      <c r="J11" s="12">
        <f>J12/1000</f>
        <v>1.7892869999999998</v>
      </c>
      <c r="K11" t="s">
        <v>43</v>
      </c>
      <c r="L11" s="12">
        <f>L12/1000</f>
        <v>1.4421359999999999</v>
      </c>
      <c r="M11" t="s">
        <v>43</v>
      </c>
    </row>
    <row r="12" spans="1:13" x14ac:dyDescent="0.25">
      <c r="A12" s="6" t="s">
        <v>40</v>
      </c>
      <c r="B12" s="18">
        <f>B11*$F$30</f>
        <v>1809.679168429572</v>
      </c>
      <c r="C12" t="s">
        <v>44</v>
      </c>
      <c r="D12" s="18">
        <f>D11*$F$30</f>
        <v>1430.7728095318</v>
      </c>
      <c r="E12" t="s">
        <v>44</v>
      </c>
      <c r="F12" s="12">
        <f>259*$F$8^0.48*$F$9^0.5*$F$7^-0.13</f>
        <v>1809.0441932827543</v>
      </c>
      <c r="G12" t="s">
        <v>44</v>
      </c>
      <c r="H12" s="12">
        <f>230*$H$8^0.48*$H$9^0.5*$H$7^-0.13</f>
        <v>1428.395616909525</v>
      </c>
      <c r="I12" t="s">
        <v>44</v>
      </c>
      <c r="J12" s="12">
        <f>13.7*J8+492.3*J9-6.673*J7+77.607</f>
        <v>1789.2869999999998</v>
      </c>
      <c r="K12" t="s">
        <v>44</v>
      </c>
      <c r="L12" s="12">
        <f>9.74*L8+172.9*L9-4.73*L7+667.051</f>
        <v>1442.136</v>
      </c>
      <c r="M12" t="s">
        <v>44</v>
      </c>
    </row>
    <row r="13" spans="1:13" x14ac:dyDescent="0.25">
      <c r="A13" s="6" t="s">
        <v>40</v>
      </c>
      <c r="B13" s="12">
        <f>B10/$F$31*1000*1000</f>
        <v>2101.2385900098916</v>
      </c>
      <c r="C13" t="s">
        <v>13</v>
      </c>
      <c r="D13" s="12">
        <f>D10/$F$31*1000*1000</f>
        <v>1661.2862066230343</v>
      </c>
      <c r="E13" t="s">
        <v>13</v>
      </c>
      <c r="F13" s="12">
        <f>F10/$F$31*1000*1000</f>
        <v>2100.5013133116422</v>
      </c>
      <c r="G13" t="s">
        <v>13</v>
      </c>
      <c r="H13" s="12">
        <f>H10/$F$31*1000*1000</f>
        <v>1658.5260218560593</v>
      </c>
      <c r="I13" t="s">
        <v>13</v>
      </c>
      <c r="J13" s="12">
        <f>J10/$F$31*1000*1000</f>
        <v>2077.5610166666665</v>
      </c>
      <c r="K13" t="s">
        <v>13</v>
      </c>
      <c r="L13" s="12">
        <f>L10/$F$31*1000*1000</f>
        <v>1674.4801333333332</v>
      </c>
      <c r="M13" t="s">
        <v>13</v>
      </c>
    </row>
    <row r="14" spans="1:13" x14ac:dyDescent="0.25">
      <c r="A14" s="6"/>
      <c r="B14" s="12"/>
      <c r="D14" s="12"/>
      <c r="F14" t="s">
        <v>56</v>
      </c>
      <c r="H14" t="s">
        <v>56</v>
      </c>
      <c r="J14" t="s">
        <v>56</v>
      </c>
      <c r="L14" t="s">
        <v>56</v>
      </c>
    </row>
    <row r="15" spans="1:13" x14ac:dyDescent="0.25">
      <c r="A15" s="6"/>
      <c r="B15" s="12"/>
      <c r="D15" s="12"/>
    </row>
    <row r="16" spans="1:13" ht="15.75" x14ac:dyDescent="0.25">
      <c r="A16" t="s">
        <v>0</v>
      </c>
      <c r="B16" s="4">
        <v>4</v>
      </c>
      <c r="C16" t="s">
        <v>1</v>
      </c>
      <c r="D16" s="7" t="s">
        <v>2</v>
      </c>
      <c r="K16" s="14"/>
    </row>
    <row r="17" spans="1:13" x14ac:dyDescent="0.25">
      <c r="A17" s="6" t="s">
        <v>60</v>
      </c>
      <c r="B17" s="12">
        <f>B10*1000/B8/24</f>
        <v>4.5026541214497682</v>
      </c>
      <c r="C17" t="s">
        <v>1</v>
      </c>
      <c r="D17" s="12">
        <f>D10*1000/D8/24</f>
        <v>4.1532155165575855</v>
      </c>
      <c r="E17" t="s">
        <v>1</v>
      </c>
      <c r="F17" s="12">
        <f>F10*1000/F8/24</f>
        <v>4.5010742428106623</v>
      </c>
      <c r="G17" t="s">
        <v>1</v>
      </c>
      <c r="H17" s="12">
        <f>H10*1000/H8/24</f>
        <v>4.1463150546401479</v>
      </c>
      <c r="I17" t="s">
        <v>1</v>
      </c>
      <c r="J17" s="12">
        <f>J10*1000/J8/24</f>
        <v>4.4519164642857136</v>
      </c>
      <c r="K17" t="s">
        <v>1</v>
      </c>
      <c r="L17" s="12">
        <f>L10*1000/L8/24</f>
        <v>4.1862003333333329</v>
      </c>
      <c r="M17" t="s">
        <v>1</v>
      </c>
    </row>
    <row r="18" spans="1:13" x14ac:dyDescent="0.25">
      <c r="A18" s="6" t="s">
        <v>61</v>
      </c>
      <c r="B18" s="20">
        <f>B17/$F$31</f>
        <v>1.2507372559582689E-3</v>
      </c>
      <c r="C18" t="s">
        <v>4</v>
      </c>
      <c r="D18" s="20">
        <f t="shared" ref="D18" si="0">D17/$F$31</f>
        <v>1.1536709768215515E-3</v>
      </c>
      <c r="E18" t="s">
        <v>4</v>
      </c>
      <c r="F18" s="20">
        <f t="shared" ref="F18" si="1">F17/$F$31</f>
        <v>1.2502984007807395E-3</v>
      </c>
      <c r="G18" t="s">
        <v>4</v>
      </c>
      <c r="H18" s="20">
        <f t="shared" ref="H18" si="2">H17/$F$31</f>
        <v>1.1517541818444855E-3</v>
      </c>
      <c r="I18" t="s">
        <v>4</v>
      </c>
      <c r="J18" s="20">
        <f t="shared" ref="J18" si="3">J17/$F$31</f>
        <v>1.2366434623015871E-3</v>
      </c>
      <c r="K18" t="s">
        <v>4</v>
      </c>
      <c r="L18" s="20">
        <f t="shared" ref="L18" si="4">L17/$F$31</f>
        <v>1.1628334259259259E-3</v>
      </c>
      <c r="M18" t="s">
        <v>4</v>
      </c>
    </row>
    <row r="19" spans="1:13" x14ac:dyDescent="0.25">
      <c r="A19" s="6" t="s">
        <v>61</v>
      </c>
      <c r="B19" s="12">
        <f>B18*1000</f>
        <v>1.250737255958269</v>
      </c>
      <c r="C19" t="s">
        <v>5</v>
      </c>
      <c r="D19" s="12">
        <f t="shared" ref="D19" si="5">D18*1000</f>
        <v>1.1536709768215514</v>
      </c>
      <c r="E19" t="s">
        <v>5</v>
      </c>
      <c r="F19" s="12">
        <f t="shared" ref="F19" si="6">F18*1000</f>
        <v>1.2502984007807394</v>
      </c>
      <c r="G19" t="s">
        <v>5</v>
      </c>
      <c r="H19" s="12">
        <f t="shared" ref="H19" si="7">H18*1000</f>
        <v>1.1517541818444854</v>
      </c>
      <c r="I19" t="s">
        <v>5</v>
      </c>
      <c r="J19" s="12">
        <f t="shared" ref="J19" si="8">J18*1000</f>
        <v>1.2366434623015872</v>
      </c>
      <c r="K19" t="s">
        <v>5</v>
      </c>
      <c r="L19" s="12">
        <f t="shared" ref="L19" si="9">L18*1000</f>
        <v>1.1628334259259259</v>
      </c>
      <c r="M19" t="s">
        <v>5</v>
      </c>
    </row>
    <row r="20" spans="1:13" x14ac:dyDescent="0.25">
      <c r="A20" s="6" t="s">
        <v>61</v>
      </c>
      <c r="B20" s="16">
        <f>B19*24</f>
        <v>30.017694142998458</v>
      </c>
    </row>
    <row r="22" spans="1:13" ht="15.75" x14ac:dyDescent="0.25">
      <c r="A22" t="s">
        <v>3</v>
      </c>
      <c r="B22" s="4">
        <v>3600</v>
      </c>
      <c r="C22" t="s">
        <v>17</v>
      </c>
      <c r="D22" s="7" t="s">
        <v>25</v>
      </c>
    </row>
    <row r="23" spans="1:13" x14ac:dyDescent="0.25">
      <c r="A23" t="s">
        <v>0</v>
      </c>
      <c r="B23" s="4">
        <f>B16/B22</f>
        <v>1.1111111111111111E-3</v>
      </c>
      <c r="C23" t="s">
        <v>4</v>
      </c>
      <c r="D23" s="11" t="s">
        <v>26</v>
      </c>
    </row>
    <row r="24" spans="1:13" x14ac:dyDescent="0.25">
      <c r="A24" t="s">
        <v>0</v>
      </c>
      <c r="B24" s="8">
        <f>B23*1000</f>
        <v>1.1111111111111112</v>
      </c>
      <c r="C24" t="s">
        <v>5</v>
      </c>
      <c r="D24" t="s">
        <v>8</v>
      </c>
    </row>
    <row r="25" spans="1:13" x14ac:dyDescent="0.25">
      <c r="A25" t="s">
        <v>0</v>
      </c>
      <c r="B25" s="9">
        <f>B24*24</f>
        <v>26.666666666666668</v>
      </c>
      <c r="C25" t="s">
        <v>6</v>
      </c>
      <c r="D25" t="s">
        <v>7</v>
      </c>
      <c r="E25" t="s">
        <v>27</v>
      </c>
    </row>
    <row r="26" spans="1:13" x14ac:dyDescent="0.25">
      <c r="D26" s="2"/>
    </row>
    <row r="27" spans="1:13" x14ac:dyDescent="0.25">
      <c r="A27" t="s">
        <v>9</v>
      </c>
      <c r="B27" s="9">
        <f>B25*70</f>
        <v>1866.6666666666667</v>
      </c>
      <c r="C27" t="s">
        <v>10</v>
      </c>
    </row>
    <row r="28" spans="1:13" x14ac:dyDescent="0.25">
      <c r="B28" s="4"/>
    </row>
    <row r="29" spans="1:13" x14ac:dyDescent="0.25">
      <c r="A29" t="s">
        <v>11</v>
      </c>
      <c r="B29" s="4">
        <v>1000</v>
      </c>
      <c r="C29" t="s">
        <v>12</v>
      </c>
      <c r="E29" t="s">
        <v>41</v>
      </c>
      <c r="F29">
        <v>4.18</v>
      </c>
      <c r="G29" t="s">
        <v>18</v>
      </c>
      <c r="K29" t="s">
        <v>46</v>
      </c>
    </row>
    <row r="30" spans="1:13" x14ac:dyDescent="0.25">
      <c r="B30" s="9">
        <f>B29/B22*1000</f>
        <v>277.77777777777777</v>
      </c>
      <c r="C30" t="s">
        <v>13</v>
      </c>
      <c r="F30">
        <v>1000</v>
      </c>
      <c r="G30" t="s">
        <v>42</v>
      </c>
      <c r="K30">
        <v>100</v>
      </c>
      <c r="L30" t="s">
        <v>45</v>
      </c>
    </row>
    <row r="31" spans="1:13" x14ac:dyDescent="0.25">
      <c r="B31" s="4"/>
      <c r="F31">
        <v>3600</v>
      </c>
      <c r="G31" t="s">
        <v>17</v>
      </c>
      <c r="K31">
        <v>4.18</v>
      </c>
      <c r="L31" t="s">
        <v>18</v>
      </c>
    </row>
    <row r="32" spans="1:13" x14ac:dyDescent="0.25">
      <c r="A32" t="s">
        <v>14</v>
      </c>
      <c r="B32" s="4">
        <v>2500</v>
      </c>
      <c r="C32" t="s">
        <v>15</v>
      </c>
      <c r="K32">
        <f>K30/K31</f>
        <v>23.923444976076556</v>
      </c>
      <c r="L32" t="s">
        <v>47</v>
      </c>
    </row>
    <row r="33" spans="1:12" x14ac:dyDescent="0.25">
      <c r="A33" t="s">
        <v>20</v>
      </c>
      <c r="B33" s="4">
        <v>860</v>
      </c>
      <c r="C33" t="s">
        <v>16</v>
      </c>
      <c r="K33">
        <v>3600</v>
      </c>
      <c r="L33" t="s">
        <v>48</v>
      </c>
    </row>
    <row r="34" spans="1:12" x14ac:dyDescent="0.25">
      <c r="B34" s="9">
        <f>B22/B33</f>
        <v>4.1860465116279073</v>
      </c>
      <c r="C34" t="s">
        <v>18</v>
      </c>
      <c r="K34">
        <f>K32*K33</f>
        <v>86124.401913875598</v>
      </c>
      <c r="L34" t="s">
        <v>49</v>
      </c>
    </row>
    <row r="35" spans="1:12" x14ac:dyDescent="0.25">
      <c r="B35" s="9">
        <f>B32/B33</f>
        <v>2.9069767441860463</v>
      </c>
      <c r="C35" t="s">
        <v>19</v>
      </c>
      <c r="K35">
        <v>24</v>
      </c>
      <c r="L35" t="s">
        <v>50</v>
      </c>
    </row>
    <row r="36" spans="1:12" x14ac:dyDescent="0.25">
      <c r="B36" s="8">
        <f>B35*1000</f>
        <v>2906.9767441860463</v>
      </c>
      <c r="C36" t="s">
        <v>13</v>
      </c>
      <c r="D36" s="2"/>
      <c r="K36">
        <f>K34*K35/1000</f>
        <v>2066.9856459330144</v>
      </c>
      <c r="L36" t="s">
        <v>44</v>
      </c>
    </row>
    <row r="37" spans="1:12" x14ac:dyDescent="0.25">
      <c r="J37" s="19" t="s">
        <v>51</v>
      </c>
      <c r="K37">
        <v>2000</v>
      </c>
      <c r="L37" t="s">
        <v>44</v>
      </c>
    </row>
    <row r="38" spans="1:12" x14ac:dyDescent="0.25">
      <c r="A38" t="s">
        <v>21</v>
      </c>
      <c r="B38" s="5">
        <v>11630</v>
      </c>
      <c r="C38" t="s">
        <v>22</v>
      </c>
    </row>
    <row r="39" spans="1:12" x14ac:dyDescent="0.25">
      <c r="A39" t="s">
        <v>23</v>
      </c>
      <c r="B39" s="10">
        <f>B38/B27</f>
        <v>6.2303571428571427</v>
      </c>
    </row>
    <row r="41" spans="1:12" x14ac:dyDescent="0.25">
      <c r="A41" t="s">
        <v>62</v>
      </c>
    </row>
    <row r="42" spans="1:12" x14ac:dyDescent="0.25">
      <c r="A42" t="s">
        <v>63</v>
      </c>
      <c r="B42" s="4"/>
    </row>
    <row r="43" spans="1:12" x14ac:dyDescent="0.25">
      <c r="A43" s="6" t="s">
        <v>64</v>
      </c>
      <c r="B43" s="3">
        <v>2.25</v>
      </c>
      <c r="C43" t="s">
        <v>65</v>
      </c>
      <c r="H43">
        <f>13.2*70</f>
        <v>924</v>
      </c>
    </row>
    <row r="44" spans="1:12" x14ac:dyDescent="0.25">
      <c r="A44" s="6" t="s">
        <v>64</v>
      </c>
      <c r="B44" s="3">
        <f>B43*60</f>
        <v>135</v>
      </c>
      <c r="C44" t="s">
        <v>66</v>
      </c>
    </row>
    <row r="45" spans="1:12" x14ac:dyDescent="0.25">
      <c r="A45" s="6" t="s">
        <v>64</v>
      </c>
      <c r="B45" s="3">
        <f>B44*60</f>
        <v>8100</v>
      </c>
      <c r="C45" t="s">
        <v>67</v>
      </c>
    </row>
    <row r="46" spans="1:12" x14ac:dyDescent="0.25">
      <c r="A46" s="6" t="s">
        <v>68</v>
      </c>
      <c r="B46" s="16">
        <f>4.6*B47*B48</f>
        <v>13586790</v>
      </c>
      <c r="C46" t="s">
        <v>71</v>
      </c>
    </row>
    <row r="47" spans="1:12" x14ac:dyDescent="0.25">
      <c r="A47" s="6" t="s">
        <v>69</v>
      </c>
      <c r="B47" s="3">
        <v>70</v>
      </c>
      <c r="C47" t="s">
        <v>34</v>
      </c>
    </row>
    <row r="48" spans="1:12" x14ac:dyDescent="0.25">
      <c r="A48" s="6" t="s">
        <v>70</v>
      </c>
      <c r="B48" s="3">
        <v>42195</v>
      </c>
      <c r="C48" t="s">
        <v>76</v>
      </c>
    </row>
    <row r="49" spans="1:12" x14ac:dyDescent="0.25">
      <c r="A49" s="6" t="s">
        <v>72</v>
      </c>
      <c r="B49" s="3">
        <f>B46/F29/F30</f>
        <v>3250.4282296650722</v>
      </c>
      <c r="C49" t="s">
        <v>15</v>
      </c>
    </row>
    <row r="50" spans="1:12" x14ac:dyDescent="0.25">
      <c r="A50" s="6" t="s">
        <v>73</v>
      </c>
      <c r="B50" s="3">
        <f>B46/B45</f>
        <v>1677.3814814814814</v>
      </c>
      <c r="C50" t="s">
        <v>45</v>
      </c>
    </row>
    <row r="51" spans="1:12" x14ac:dyDescent="0.25">
      <c r="A51" s="6" t="s">
        <v>74</v>
      </c>
      <c r="B51" s="3">
        <f>B50/60</f>
        <v>27.956358024691358</v>
      </c>
      <c r="C51" t="s">
        <v>45</v>
      </c>
    </row>
    <row r="53" spans="1:12" x14ac:dyDescent="0.25">
      <c r="A53" t="s">
        <v>75</v>
      </c>
      <c r="B53" s="16">
        <f>B48/B45</f>
        <v>5.2092592592592597</v>
      </c>
      <c r="C53" t="s">
        <v>77</v>
      </c>
      <c r="D53" s="16">
        <v>8</v>
      </c>
      <c r="E53" t="s">
        <v>77</v>
      </c>
      <c r="F53" s="16">
        <v>7</v>
      </c>
      <c r="G53" t="s">
        <v>77</v>
      </c>
      <c r="L53">
        <v>148</v>
      </c>
    </row>
    <row r="54" spans="1:12" x14ac:dyDescent="0.25">
      <c r="D54" s="3"/>
      <c r="F54" s="3"/>
      <c r="L54">
        <v>478</v>
      </c>
    </row>
    <row r="55" spans="1:12" x14ac:dyDescent="0.25">
      <c r="A55" t="s">
        <v>78</v>
      </c>
      <c r="B55" s="3">
        <v>11</v>
      </c>
      <c r="C55" t="s">
        <v>79</v>
      </c>
      <c r="D55" s="3">
        <f>D53*3.6</f>
        <v>28.8</v>
      </c>
      <c r="E55" t="s">
        <v>79</v>
      </c>
      <c r="F55" s="3">
        <f>F53*3.6</f>
        <v>25.2</v>
      </c>
      <c r="G55" t="s">
        <v>79</v>
      </c>
      <c r="L55">
        <f>L53*L54</f>
        <v>70744</v>
      </c>
    </row>
    <row r="56" spans="1:12" x14ac:dyDescent="0.25">
      <c r="B56" s="17">
        <f>B55/3.6</f>
        <v>3.0555555555555554</v>
      </c>
      <c r="C56" t="s">
        <v>77</v>
      </c>
      <c r="D56" s="17">
        <f>D55/3.6</f>
        <v>8</v>
      </c>
      <c r="E56" t="s">
        <v>77</v>
      </c>
      <c r="F56" s="17">
        <f>F55/3.6</f>
        <v>7</v>
      </c>
      <c r="G56" t="s">
        <v>77</v>
      </c>
    </row>
    <row r="57" spans="1:12" x14ac:dyDescent="0.25">
      <c r="A57" t="s">
        <v>80</v>
      </c>
      <c r="B57" s="3">
        <v>3.3</v>
      </c>
      <c r="D57" s="3">
        <v>10</v>
      </c>
      <c r="F57" s="3">
        <v>16</v>
      </c>
    </row>
    <row r="58" spans="1:12" x14ac:dyDescent="0.25">
      <c r="A58" t="s">
        <v>36</v>
      </c>
      <c r="B58" s="3">
        <v>80</v>
      </c>
      <c r="D58" s="3">
        <v>80</v>
      </c>
      <c r="F58" s="3">
        <v>70</v>
      </c>
    </row>
    <row r="59" spans="1:12" x14ac:dyDescent="0.25">
      <c r="A59" t="s">
        <v>81</v>
      </c>
      <c r="B59" s="3">
        <f>B57*B58</f>
        <v>264</v>
      </c>
      <c r="D59" s="3">
        <f>D57*D58</f>
        <v>800</v>
      </c>
      <c r="F59" s="3">
        <f>F57*F58</f>
        <v>1120</v>
      </c>
    </row>
    <row r="61" spans="1:12" x14ac:dyDescent="0.25">
      <c r="A61" t="s">
        <v>82</v>
      </c>
      <c r="B61" s="3">
        <v>5000</v>
      </c>
      <c r="C61" s="3">
        <v>3000</v>
      </c>
      <c r="D61" s="3">
        <v>1500</v>
      </c>
      <c r="E61" s="3">
        <v>800</v>
      </c>
      <c r="F61" s="3">
        <v>400</v>
      </c>
      <c r="G61" s="3">
        <v>200</v>
      </c>
      <c r="H61" s="3">
        <v>100</v>
      </c>
    </row>
    <row r="62" spans="1:12" x14ac:dyDescent="0.25">
      <c r="A62" t="s">
        <v>83</v>
      </c>
      <c r="B62" s="3">
        <v>757.55</v>
      </c>
      <c r="C62" s="3">
        <v>440.67</v>
      </c>
      <c r="D62" s="3">
        <v>206</v>
      </c>
      <c r="E62" s="3">
        <v>100.91</v>
      </c>
      <c r="F62" s="3">
        <v>43.03</v>
      </c>
      <c r="G62" s="3">
        <v>206</v>
      </c>
      <c r="H62" s="3">
        <v>9.58</v>
      </c>
    </row>
    <row r="63" spans="1:12" x14ac:dyDescent="0.25">
      <c r="A63" t="s">
        <v>75</v>
      </c>
      <c r="B63" s="3">
        <f>B61/B62</f>
        <v>6.6002244076298595</v>
      </c>
      <c r="C63" s="3">
        <f>C61/C62</f>
        <v>6.8078153720471102</v>
      </c>
      <c r="D63" s="3">
        <f>D61/D62</f>
        <v>7.2815533980582527</v>
      </c>
      <c r="E63" s="3">
        <f>E61/E62</f>
        <v>7.9278565057972452</v>
      </c>
      <c r="F63" s="3">
        <f>F61/F62</f>
        <v>9.2958401115500813</v>
      </c>
      <c r="G63" s="3">
        <f>G61/G62</f>
        <v>0.970873786407767</v>
      </c>
      <c r="H63" s="3">
        <f>H61/H62</f>
        <v>10.438413361169102</v>
      </c>
    </row>
  </sheetData>
  <hyperlinks>
    <hyperlink ref="D23" r:id="rId1" display="http://www.bwl.admin.ch/themen/00509/00528/index.html?lang=en" xr:uid="{00000000-0004-0000-0000-000000000000}"/>
  </hyperlinks>
  <pageMargins left="0.55118110236220474" right="0.27559055118110237" top="0.74803149606299213" bottom="0.74803149606299213" header="0.31496062992125984" footer="0.31496062992125984"/>
  <pageSetup orientation="portrait" r:id="rId2"/>
  <headerFooter>
    <oddHeader>&amp;LENR 810&amp;C&amp;F&amp;R&amp;D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École de technologie supérieure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Rousse, Daniel</dc:creator>
  <cp:lastModifiedBy>Rousse, Daniel</cp:lastModifiedBy>
  <cp:lastPrinted>2012-03-15T19:29:28Z</cp:lastPrinted>
  <dcterms:created xsi:type="dcterms:W3CDTF">2010-02-01T01:03:19Z</dcterms:created>
  <dcterms:modified xsi:type="dcterms:W3CDTF">2020-08-31T19:01:45Z</dcterms:modified>
</cp:coreProperties>
</file>